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19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HYPERLINK("https://dl.dropboxusercontent.com/scl/fi/yjsoh9ppqh7snq0w2zt8f/austin-139231-tn.jpg?rlkey=de2r87it6x8opwzgfwne7iy9t&amp;dl=0","Click to download Image")</f>
      </c>
      <c r="C2" s="0" t="inlineStr">
        <is>
          <t>Austin Men's Cap</t>
        </is>
      </c>
      <c r="D2" s="0" t="inlineStr">
        <is>
          <t>'139231</t>
        </is>
      </c>
      <c r="E2" s="0" t="inlineStr">
        <is>
          <t>UNI AUSTIN A BK:139231</t>
        </is>
      </c>
      <c r="F2" s="0" t="inlineStr">
        <is>
          <t>'702139231002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49</v>
      </c>
    </row>
    <row r="3" spans="1:10" customHeight="0">
      <c r="A3" s="0">
        <f>HYPERLINK("https://dl.dropboxusercontent.com/scl/fi/hbmi93qahz0lawiv0mmgh/120889-f.jpg?rlkey=lh686it9uqxbnyyhcwoafaal0&amp;dl=0","Click to download Image")</f>
      </c>
      <c r="B3" s="0">
        <f>HYPERLINK("https://dl.dropboxusercontent.com/scl/fi/p7lq5vpb2dv5vxh7u5hyp/infant-size-charts-2023jupiter.jpg?rlkey=myuct2pjbm29d7se9g7jlwt2j&amp;dl=0","Click to download SizeChart")</f>
      </c>
      <c r="C3" s="0" t="inlineStr">
        <is>
          <t>Jupiter Infant Bodysuit</t>
        </is>
      </c>
      <c r="D3" s="0" t="inlineStr">
        <is>
          <t>'120889</t>
        </is>
      </c>
      <c r="E3" s="0" t="inlineStr">
        <is>
          <t>UNI JUPITER I WHITE:120889A - 0-3M</t>
        </is>
      </c>
      <c r="F3" s="0" t="inlineStr">
        <is>
          <t>'802120889004</t>
        </is>
      </c>
      <c r="G3" s="0" t="inlineStr">
        <is>
          <t>INFANT</t>
        </is>
      </c>
      <c r="H3" s="0" t="inlineStr">
        <is>
          <t>0-3M</t>
        </is>
      </c>
      <c r="I3" s="0">
        <v>29.99</v>
      </c>
      <c r="J3" s="0">
        <v>18</v>
      </c>
    </row>
    <row r="4" spans="1:10" customHeight="0">
      <c r="A4" s="0">
        <f>HYPERLINK("https://dl.dropboxusercontent.com/scl/fi/hbmi93qahz0lawiv0mmgh/120889-f.jpg?rlkey=lh686it9uqxbnyyhcwoafaal0&amp;dl=0","Click to download Image")</f>
      </c>
      <c r="B4" s="0">
        <f>HYPERLINK("https://dl.dropboxusercontent.com/scl/fi/p7lq5vpb2dv5vxh7u5hyp/infant-size-charts-2023jupiter.jpg?rlkey=myuct2pjbm29d7se9g7jlwt2j&amp;dl=0","Click to download SizeChart")</f>
      </c>
      <c r="C4" s="0" t="inlineStr">
        <is>
          <t>Jupiter Infant Bodysuit</t>
        </is>
      </c>
      <c r="D4" s="0" t="inlineStr">
        <is>
          <t>'120889</t>
        </is>
      </c>
      <c r="E4" s="0" t="inlineStr">
        <is>
          <t>UNI JUPITER I WHITE:120889B - 3-6M</t>
        </is>
      </c>
      <c r="F4" s="0" t="inlineStr">
        <is>
          <t>'802120889011</t>
        </is>
      </c>
      <c r="G4" s="0" t="inlineStr">
        <is>
          <t>INFANT</t>
        </is>
      </c>
      <c r="H4" s="0" t="inlineStr">
        <is>
          <t>3-6M</t>
        </is>
      </c>
      <c r="I4" s="0">
        <v>29.99</v>
      </c>
      <c r="J4" s="0">
        <v>13</v>
      </c>
    </row>
    <row r="5" spans="1:10" customHeight="0">
      <c r="A5" s="0">
        <f>HYPERLINK("https://dl.dropboxusercontent.com/scl/fi/hbmi93qahz0lawiv0mmgh/120889-f.jpg?rlkey=lh686it9uqxbnyyhcwoafaal0&amp;dl=0","Click to download Image")</f>
      </c>
      <c r="B5" s="0">
        <f>HYPERLINK("https://dl.dropboxusercontent.com/scl/fi/p7lq5vpb2dv5vxh7u5hyp/infant-size-charts-2023jupiter.jpg?rlkey=myuct2pjbm29d7se9g7jlwt2j&amp;dl=0","Click to download SizeChart")</f>
      </c>
      <c r="C5" s="0" t="inlineStr">
        <is>
          <t>Jupiter Infant Bodysuit</t>
        </is>
      </c>
      <c r="D5" s="0" t="inlineStr">
        <is>
          <t>'120889</t>
        </is>
      </c>
      <c r="E5" s="0" t="inlineStr">
        <is>
          <t>UNI JUPITER I WHITE:120889C - 6-9M</t>
        </is>
      </c>
      <c r="F5" s="0" t="inlineStr">
        <is>
          <t>'802120889028</t>
        </is>
      </c>
      <c r="G5" s="0" t="inlineStr">
        <is>
          <t>INFANT</t>
        </is>
      </c>
      <c r="H5" s="0" t="inlineStr">
        <is>
          <t>6-9M</t>
        </is>
      </c>
      <c r="I5" s="0">
        <v>29.99</v>
      </c>
      <c r="J5" s="0">
        <v>13</v>
      </c>
    </row>
    <row r="6" spans="1:10" customHeight="0">
      <c r="A6" s="0">
        <f>HYPERLINK("https://dl.dropboxusercontent.com/scl/fi/hbmi93qahz0lawiv0mmgh/120889-f.jpg?rlkey=lh686it9uqxbnyyhcwoafaal0&amp;dl=0","Click to download Image")</f>
      </c>
      <c r="B6" s="0">
        <f>HYPERLINK("https://dl.dropboxusercontent.com/scl/fi/p7lq5vpb2dv5vxh7u5hyp/infant-size-charts-2023jupiter.jpg?rlkey=myuct2pjbm29d7se9g7jlwt2j&amp;dl=0","Click to download SizeChart")</f>
      </c>
      <c r="C6" s="0" t="inlineStr">
        <is>
          <t>Jupiter Infant Bodysuit</t>
        </is>
      </c>
      <c r="D6" s="0" t="inlineStr">
        <is>
          <t>'120889</t>
        </is>
      </c>
      <c r="E6" s="0" t="inlineStr">
        <is>
          <t>UNI JUPITER I WHITE:120889F - 12M</t>
        </is>
      </c>
      <c r="F6" s="0" t="inlineStr">
        <is>
          <t>'802120889035</t>
        </is>
      </c>
      <c r="G6" s="0" t="inlineStr">
        <is>
          <t>INFANT</t>
        </is>
      </c>
      <c r="H6" s="0" t="inlineStr">
        <is>
          <t>12M</t>
        </is>
      </c>
      <c r="I6" s="0">
        <v>29.99</v>
      </c>
      <c r="J6" s="0">
        <v>17</v>
      </c>
    </row>
    <row r="7" spans="1:10" customHeight="0">
      <c r="A7" s="0">
        <f>HYPERLINK("https://dl.dropboxusercontent.com/scl/fi/hbmi93qahz0lawiv0mmgh/120889-f.jpg?rlkey=lh686it9uqxbnyyhcwoafaal0&amp;dl=0","Click to download Image")</f>
      </c>
      <c r="B7" s="0">
        <f>HYPERLINK("https://dl.dropboxusercontent.com/scl/fi/p7lq5vpb2dv5vxh7u5hyp/infant-size-charts-2023jupiter.jpg?rlkey=myuct2pjbm29d7se9g7jlwt2j&amp;dl=0","Click to download SizeChart")</f>
      </c>
      <c r="C7" s="0" t="inlineStr">
        <is>
          <t>Jupiter Infant Bodysuit</t>
        </is>
      </c>
      <c r="D7" s="0" t="inlineStr">
        <is>
          <t>'120889</t>
        </is>
      </c>
      <c r="E7" s="0" t="inlineStr">
        <is>
          <t>UNI JUPITER I WHITE 12 PACK (120889)</t>
        </is>
      </c>
      <c r="F7" s="0" t="inlineStr">
        <is>
          <t>'802120889998</t>
        </is>
      </c>
      <c r="G7" s="0" t="inlineStr">
        <is>
          <t>INFANT</t>
        </is>
      </c>
      <c r="H7" s="0" t="inlineStr">
        <is>
          <t>12 PACK</t>
        </is>
      </c>
      <c r="I7" s="0">
        <v>288</v>
      </c>
      <c r="J7" s="0">
        <v>5</v>
      </c>
    </row>
    <row r="8" spans="1:10" customHeight="0">
      <c r="A8" s="0">
        <f>HYPERLINK("https://dl.dropboxusercontent.com/scl/fi/ahf5rwfle8jfwsruds750/gideon-134963-f.jpg?rlkey=ql7pfcs2io84r19ou5utgji89&amp;dl=0","Click to download Image")</f>
      </c>
      <c r="C8" s="0" t="inlineStr">
        <is>
          <t>Gideon Toddler Tank Top And Shorts</t>
        </is>
      </c>
      <c r="D8" s="0" t="inlineStr">
        <is>
          <t>'134963</t>
        </is>
      </c>
      <c r="E8" s="0" t="inlineStr">
        <is>
          <t>UNI GIDEON T PE:134963A-2T</t>
        </is>
      </c>
      <c r="F8" s="0" t="inlineStr">
        <is>
          <t>'802134963080</t>
        </is>
      </c>
      <c r="G8" s="0" t="inlineStr">
        <is>
          <t>TODDLER</t>
        </is>
      </c>
      <c r="H8" s="0" t="inlineStr">
        <is>
          <t>2T</t>
        </is>
      </c>
      <c r="I8" s="0">
        <v>34.99</v>
      </c>
      <c r="J8" s="0">
        <v>12</v>
      </c>
    </row>
    <row r="9" spans="1:10" customHeight="0">
      <c r="A9" s="0">
        <f>HYPERLINK("https://dl.dropboxusercontent.com/scl/fi/ahf5rwfle8jfwsruds750/gideon-134963-f.jpg?rlkey=ql7pfcs2io84r19ou5utgji89&amp;dl=0","Click to download Image")</f>
      </c>
      <c r="C9" s="0" t="inlineStr">
        <is>
          <t>Gideon Toddler Tank Top And Shorts</t>
        </is>
      </c>
      <c r="D9" s="0" t="inlineStr">
        <is>
          <t>'134963</t>
        </is>
      </c>
      <c r="E9" s="0" t="inlineStr">
        <is>
          <t>UNI GIDEON T PE:134963B-3T</t>
        </is>
      </c>
      <c r="F9" s="0" t="inlineStr">
        <is>
          <t>'802134963097</t>
        </is>
      </c>
      <c r="G9" s="0" t="inlineStr">
        <is>
          <t>TODDLER</t>
        </is>
      </c>
      <c r="H9" s="0" t="inlineStr">
        <is>
          <t>3T</t>
        </is>
      </c>
      <c r="I9" s="0">
        <v>34.99</v>
      </c>
      <c r="J9" s="0">
        <v>12</v>
      </c>
    </row>
    <row r="10" spans="1:10" customHeight="0">
      <c r="A10" s="0">
        <f>HYPERLINK("https://dl.dropboxusercontent.com/scl/fi/ahf5rwfle8jfwsruds750/gideon-134963-f.jpg?rlkey=ql7pfcs2io84r19ou5utgji89&amp;dl=0","Click to download Image")</f>
      </c>
      <c r="C10" s="0" t="inlineStr">
        <is>
          <t>Gideon Toddler Tank Top And Shorts</t>
        </is>
      </c>
      <c r="D10" s="0" t="inlineStr">
        <is>
          <t>'134963</t>
        </is>
      </c>
      <c r="E10" s="0" t="inlineStr">
        <is>
          <t>UNI GIDEON T PE:134963C-4T</t>
        </is>
      </c>
      <c r="F10" s="0" t="inlineStr">
        <is>
          <t>'802134963103</t>
        </is>
      </c>
      <c r="G10" s="0" t="inlineStr">
        <is>
          <t>TODDLER</t>
        </is>
      </c>
      <c r="H10" s="0" t="inlineStr">
        <is>
          <t>4T</t>
        </is>
      </c>
      <c r="I10" s="0">
        <v>34.99</v>
      </c>
      <c r="J10" s="0">
        <v>12</v>
      </c>
    </row>
    <row r="11" spans="1:10" customHeight="0">
      <c r="A11" s="0">
        <f>HYPERLINK("https://dl.dropboxusercontent.com/scl/fi/ahf5rwfle8jfwsruds750/gideon-134963-f.jpg?rlkey=ql7pfcs2io84r19ou5utgji89&amp;dl=0","Click to download Image")</f>
      </c>
      <c r="C11" s="0" t="inlineStr">
        <is>
          <t>Gideon Toddler Tank Top And Shorts</t>
        </is>
      </c>
      <c r="D11" s="0" t="inlineStr">
        <is>
          <t>'134963</t>
        </is>
      </c>
      <c r="E11" s="0" t="inlineStr">
        <is>
          <t>UNI GIDEON T PE:134963D-5T</t>
        </is>
      </c>
      <c r="F11" s="0" t="inlineStr">
        <is>
          <t>'802134963110</t>
        </is>
      </c>
      <c r="G11" s="0" t="inlineStr">
        <is>
          <t>TODDLER</t>
        </is>
      </c>
      <c r="H11" s="0" t="inlineStr">
        <is>
          <t>5T</t>
        </is>
      </c>
      <c r="I11" s="0">
        <v>34.99</v>
      </c>
      <c r="J11" s="0">
        <v>13</v>
      </c>
    </row>
    <row r="12" spans="1:10" customHeight="0">
      <c r="A12" s="0">
        <f>HYPERLINK("https://dl.dropboxusercontent.com/scl/fi/ahf5rwfle8jfwsruds750/gideon-134963-f.jpg?rlkey=ql7pfcs2io84r19ou5utgji89&amp;dl=0","Click to download Image")</f>
      </c>
      <c r="C12" s="0" t="inlineStr">
        <is>
          <t>Gideon Toddler Tank Top And Shorts</t>
        </is>
      </c>
      <c r="D12" s="0" t="inlineStr">
        <is>
          <t>'134963</t>
        </is>
      </c>
      <c r="E12" s="0" t="inlineStr">
        <is>
          <t>UNI GIDEON T PE:134963Z-12PK</t>
        </is>
      </c>
      <c r="F12" s="0" t="inlineStr">
        <is>
          <t>'802134963998</t>
        </is>
      </c>
      <c r="G12" s="0" t="inlineStr">
        <is>
          <t>TODDLER</t>
        </is>
      </c>
      <c r="H12" s="0" t="inlineStr">
        <is>
          <t>12 PACK</t>
        </is>
      </c>
      <c r="I12" s="0">
        <v>336</v>
      </c>
      <c r="J12" s="0">
        <v>4</v>
      </c>
    </row>
    <row r="13" spans="1:10" customHeight="0">
      <c r="A13" s="0">
        <f>HYPERLINK("https://dl.dropboxusercontent.com/scl/fi/zzsfqifk357apadjvzoyr/lance-138433-tn.jpg?rlkey=kvt9ax6huc8xpu3g78dtqyqg1&amp;dl=0","Click to download Image")</f>
      </c>
      <c r="C13" s="0" t="inlineStr">
        <is>
          <t>Lance Men's Cap</t>
        </is>
      </c>
      <c r="D13" s="0" t="inlineStr">
        <is>
          <t>'138433</t>
        </is>
      </c>
      <c r="E13" s="0" t="inlineStr">
        <is>
          <t>UNI LANCE A PE:138433</t>
        </is>
      </c>
      <c r="F13" s="0" t="inlineStr">
        <is>
          <t>'702138433001</t>
        </is>
      </c>
      <c r="G13" s="0" t="inlineStr">
        <is>
          <t>MENS</t>
        </is>
      </c>
      <c r="H13" s="0" t="inlineStr">
        <is>
          <t>STANDARD MENS</t>
        </is>
      </c>
      <c r="I13" s="0">
        <v>24.99</v>
      </c>
      <c r="J13" s="0">
        <v>57</v>
      </c>
    </row>
    <row r="14" spans="1:10" customHeight="0">
      <c r="A14" s="0">
        <f>HYPERLINK("https://dl.dropboxusercontent.com/scl/fi/squbvn6rmkdno77jpge8w/huxley-139551-tn.jpg?rlkey=2lwlyysk8b5e0jq3czr1lyvh1&amp;dl=0","Click to download Image")</f>
      </c>
      <c r="C14" s="0" t="inlineStr">
        <is>
          <t>Huxley Men's Cap</t>
        </is>
      </c>
      <c r="D14" s="0" t="inlineStr">
        <is>
          <t>'139551</t>
        </is>
      </c>
      <c r="E14" s="0" t="inlineStr">
        <is>
          <t>UNI HUXLEY A PE:139551</t>
        </is>
      </c>
      <c r="F14" s="0" t="inlineStr">
        <is>
          <t>'702139551001</t>
        </is>
      </c>
      <c r="G14" s="0" t="inlineStr">
        <is>
          <t>MENS</t>
        </is>
      </c>
      <c r="H14" s="0" t="inlineStr">
        <is>
          <t>STANDARD MENS</t>
        </is>
      </c>
      <c r="I14" s="0">
        <v>24.99</v>
      </c>
      <c r="J14" s="0">
        <v>120</v>
      </c>
    </row>
    <row r="15" spans="1:10" customHeight="0">
      <c r="A15" s="0">
        <f>HYPERLINK("https://dl.dropboxusercontent.com/scl/fi/jqkhm6jptmfz9agzu5rek/wynn-137574-tn.jpg?rlkey=y5ei8xls6blel8ct8pe4km1lt&amp;dl=0","Click to download Image")</f>
      </c>
      <c r="C15" s="0" t="inlineStr">
        <is>
          <t>Wynn Women's Cap</t>
        </is>
      </c>
      <c r="D15" s="0" t="inlineStr">
        <is>
          <t>'137574</t>
        </is>
      </c>
      <c r="E15" s="0" t="inlineStr">
        <is>
          <t>UNI WYNN A BK:137574</t>
        </is>
      </c>
      <c r="F15" s="0" t="inlineStr">
        <is>
          <t>'702137574019</t>
        </is>
      </c>
      <c r="G15" s="0" t="inlineStr">
        <is>
          <t>WOMENS</t>
        </is>
      </c>
      <c r="H15" s="0" t="inlineStr">
        <is>
          <t>WOMENS</t>
        </is>
      </c>
      <c r="I15" s="0">
        <v>24.99</v>
      </c>
      <c r="J15" s="0">
        <v>46</v>
      </c>
    </row>
    <row r="16" spans="1:10" customHeight="0">
      <c r="A16" s="0">
        <f>HYPERLINK("https://dl.dropboxusercontent.com/scl/fi/az3epzguscb48ib9rxats/audrina-137619-tn.jpg?rlkey=p60zr7prs1fgpb8ynvlh3ehks&amp;dl=0","Click to download Image")</f>
      </c>
      <c r="C16" s="0" t="inlineStr">
        <is>
          <t>Audrina Women's Cap</t>
        </is>
      </c>
      <c r="D16" s="0" t="inlineStr">
        <is>
          <t>'137619</t>
        </is>
      </c>
      <c r="E16" s="0" t="inlineStr">
        <is>
          <t>UNI AUDRIN A PE:137619</t>
        </is>
      </c>
      <c r="F16" s="0" t="inlineStr">
        <is>
          <t>'702137619017</t>
        </is>
      </c>
      <c r="G16" s="0" t="inlineStr">
        <is>
          <t>WOMENS</t>
        </is>
      </c>
      <c r="H16" s="0" t="inlineStr">
        <is>
          <t>WOMENS</t>
        </is>
      </c>
      <c r="I16" s="0">
        <v>24.99</v>
      </c>
      <c r="J16" s="0">
        <v>44</v>
      </c>
    </row>
    <row r="17" spans="1:10" customHeight="0">
      <c r="A17" s="0">
        <f>HYPERLINK("https://dl.dropboxusercontent.com/scl/fi/z9fgecnxxae6uog5vvmdm/ledger-137208-tn.jpg?rlkey=ms9847ha4uq0sc3myv5mq36zj&amp;dl=0","Click to download Image")</f>
      </c>
      <c r="C17" s="0" t="inlineStr">
        <is>
          <t>Ledger Men's Beanie</t>
        </is>
      </c>
      <c r="D17" s="0" t="inlineStr">
        <is>
          <t>'137208</t>
        </is>
      </c>
      <c r="E17" s="0" t="inlineStr">
        <is>
          <t>UNI LEDGER M BK:137208</t>
        </is>
      </c>
      <c r="F17" s="0" t="inlineStr">
        <is>
          <t>'702137208013</t>
        </is>
      </c>
      <c r="G17" s="0" t="inlineStr">
        <is>
          <t>MENS</t>
        </is>
      </c>
      <c r="H17" s="0" t="inlineStr">
        <is>
          <t>ADULT</t>
        </is>
      </c>
      <c r="I17" s="0">
        <v>24.99</v>
      </c>
      <c r="J17" s="0">
        <v>42</v>
      </c>
    </row>
    <row r="18" spans="1:10" customHeight="0">
      <c r="A18" s="0">
        <f>HYPERLINK("https://dl.dropboxusercontent.com/scl/fi/jir79ygvt93o2b8o3z66v/w5x3a9010.jpg?rlkey=4cxi9uelcsb92rwyjpr142ojv&amp;dl=0","Click to download Image")</f>
      </c>
      <c r="C18" s="0" t="inlineStr">
        <is>
          <t>Kenny Men's Beanie</t>
        </is>
      </c>
      <c r="D18" s="0" t="inlineStr">
        <is>
          <t>'135967</t>
        </is>
      </c>
      <c r="E18" s="0" t="inlineStr">
        <is>
          <t>UNI KENNY M HG:135967</t>
        </is>
      </c>
      <c r="F18" s="0" t="inlineStr">
        <is>
          <t>'702135967011</t>
        </is>
      </c>
      <c r="G18" s="0" t="inlineStr">
        <is>
          <t>MENS</t>
        </is>
      </c>
      <c r="H18" s="0" t="inlineStr">
        <is>
          <t>ADULT</t>
        </is>
      </c>
      <c r="I18" s="0">
        <v>24.99</v>
      </c>
      <c r="J18" s="0">
        <v>45</v>
      </c>
    </row>
    <row r="19" spans="1:10" customHeight="0">
      <c r="A19" s="0">
        <f>HYPERLINK("https://dl.dropboxusercontent.com/scl/fi/0fvrqf0edv0cezr10nyfg/martina-139408-tn.jpg?rlkey=vlqjim4ocob5mrszrfplk355q&amp;dl=0","Click to download Image")</f>
      </c>
      <c r="C19" s="0" t="inlineStr">
        <is>
          <t>Martina Women's Beanie</t>
        </is>
      </c>
      <c r="D19" s="0" t="inlineStr">
        <is>
          <t>'139408</t>
        </is>
      </c>
      <c r="E19" s="0" t="inlineStr">
        <is>
          <t>UNI MARTIN W BK:139408</t>
        </is>
      </c>
      <c r="F19" s="0" t="inlineStr">
        <is>
          <t>'702139408015</t>
        </is>
      </c>
      <c r="G19" s="0" t="inlineStr">
        <is>
          <t>WOMENS</t>
        </is>
      </c>
      <c r="H19" s="0" t="inlineStr">
        <is>
          <t>ADULT</t>
        </is>
      </c>
      <c r="I19" s="0">
        <v>29.99</v>
      </c>
      <c r="J19" s="0">
        <v>32</v>
      </c>
    </row>
    <row r="20" spans="1:10" customHeight="0">
      <c r="A20" s="0">
        <f>HYPERLINK("https://dl.dropboxusercontent.com/scl/fi/0jmr27fai0agpg5gpatcr/durant-135981-tn.jpg?rlkey=j1b0zid19d5hjbehrdtzrkpqr&amp;dl=0","Click to download Image")</f>
      </c>
      <c r="C20" s="0" t="inlineStr">
        <is>
          <t>Durant Men's Cap</t>
        </is>
      </c>
      <c r="D20" s="0" t="inlineStr">
        <is>
          <t>'135981</t>
        </is>
      </c>
      <c r="E20" s="0" t="inlineStr">
        <is>
          <t>UNI DURANT A BK:135981</t>
        </is>
      </c>
      <c r="F20" s="0" t="inlineStr">
        <is>
          <t>'702135981000</t>
        </is>
      </c>
      <c r="G20" s="0" t="inlineStr">
        <is>
          <t>MENS</t>
        </is>
      </c>
      <c r="H20" s="0" t="inlineStr">
        <is>
          <t>STANDARD MENS</t>
        </is>
      </c>
      <c r="I20" s="0">
        <v>24.99</v>
      </c>
      <c r="J20" s="0">
        <v>64</v>
      </c>
    </row>
    <row r="21" spans="1:10" customHeight="0">
      <c r="A21" s="0">
        <f>HYPERLINK("https://dl.dropboxusercontent.com/scl/fi/l3gh8a1626fxl8490us2g/fleet-uni-tn.jpg?rlkey=875ygt6aoztzh3hnkalz724fj&amp;dl=0","Click to download Image")</f>
      </c>
      <c r="B21" s="0">
        <f>HYPERLINK("https://dl.dropboxusercontent.com/scl/fi/d8vomaxff09wo850k860d/mens-polo-size-chartsfleet.jpg?rlkey=l8np6w1qgoutb31rhdh76451h&amp;dl=0","Click to download SizeChart")</f>
      </c>
      <c r="C21" s="0" t="inlineStr">
        <is>
          <t>Fleet Men's Polo</t>
        </is>
      </c>
      <c r="D21" s="0" t="inlineStr">
        <is>
          <t>'139363</t>
        </is>
      </c>
      <c r="E21" s="0" t="inlineStr">
        <is>
          <t>UNI FLEET M PE:139363A-S</t>
        </is>
      </c>
      <c r="F21" s="0" t="inlineStr">
        <is>
          <t>'802139363045</t>
        </is>
      </c>
      <c r="G21" s="0" t="inlineStr">
        <is>
          <t>MENS</t>
        </is>
      </c>
      <c r="H21" s="0" t="inlineStr">
        <is>
          <t>S</t>
        </is>
      </c>
      <c r="I21" s="0">
        <v>49.99</v>
      </c>
      <c r="J21" s="0">
        <v>0</v>
      </c>
    </row>
    <row r="22" spans="1:10" customHeight="0">
      <c r="A22" s="0">
        <f>HYPERLINK("https://dl.dropboxusercontent.com/scl/fi/l3gh8a1626fxl8490us2g/fleet-uni-tn.jpg?rlkey=875ygt6aoztzh3hnkalz724fj&amp;dl=0","Click to download Image")</f>
      </c>
      <c r="B22" s="0">
        <f>HYPERLINK("https://dl.dropboxusercontent.com/scl/fi/d8vomaxff09wo850k860d/mens-polo-size-chartsfleet.jpg?rlkey=l8np6w1qgoutb31rhdh76451h&amp;dl=0","Click to download SizeChart")</f>
      </c>
      <c r="C22" s="0" t="inlineStr">
        <is>
          <t>Fleet Men's Polo</t>
        </is>
      </c>
      <c r="D22" s="0" t="inlineStr">
        <is>
          <t>'139363</t>
        </is>
      </c>
      <c r="E22" s="0" t="inlineStr">
        <is>
          <t>UNI FLEET M PE:139363B-M</t>
        </is>
      </c>
      <c r="F22" s="0" t="inlineStr">
        <is>
          <t>'802139363052</t>
        </is>
      </c>
      <c r="G22" s="0" t="inlineStr">
        <is>
          <t>MENS</t>
        </is>
      </c>
      <c r="H22" s="0" t="inlineStr">
        <is>
          <t>M</t>
        </is>
      </c>
      <c r="I22" s="0">
        <v>49.99</v>
      </c>
      <c r="J22" s="0">
        <v>0</v>
      </c>
    </row>
    <row r="23" spans="1:10" customHeight="0">
      <c r="A23" s="0">
        <f>HYPERLINK("https://dl.dropboxusercontent.com/scl/fi/l3gh8a1626fxl8490us2g/fleet-uni-tn.jpg?rlkey=875ygt6aoztzh3hnkalz724fj&amp;dl=0","Click to download Image")</f>
      </c>
      <c r="B23" s="0">
        <f>HYPERLINK("https://dl.dropboxusercontent.com/scl/fi/d8vomaxff09wo850k860d/mens-polo-size-chartsfleet.jpg?rlkey=l8np6w1qgoutb31rhdh76451h&amp;dl=0","Click to download SizeChart")</f>
      </c>
      <c r="C23" s="0" t="inlineStr">
        <is>
          <t>Fleet Men's Polo</t>
        </is>
      </c>
      <c r="D23" s="0" t="inlineStr">
        <is>
          <t>'139363</t>
        </is>
      </c>
      <c r="E23" s="0" t="inlineStr">
        <is>
          <t>UNI FLEET M PE:139363C-L</t>
        </is>
      </c>
      <c r="F23" s="0" t="inlineStr">
        <is>
          <t>'802139363069</t>
        </is>
      </c>
      <c r="G23" s="0" t="inlineStr">
        <is>
          <t>MENS</t>
        </is>
      </c>
      <c r="H23" s="0" t="inlineStr">
        <is>
          <t>L</t>
        </is>
      </c>
      <c r="I23" s="0">
        <v>49.99</v>
      </c>
      <c r="J23" s="0">
        <v>0</v>
      </c>
    </row>
    <row r="24" spans="1:10" customHeight="0">
      <c r="A24" s="0">
        <f>HYPERLINK("https://dl.dropboxusercontent.com/scl/fi/l3gh8a1626fxl8490us2g/fleet-uni-tn.jpg?rlkey=875ygt6aoztzh3hnkalz724fj&amp;dl=0","Click to download Image")</f>
      </c>
      <c r="B24" s="0">
        <f>HYPERLINK("https://dl.dropboxusercontent.com/scl/fi/d8vomaxff09wo850k860d/mens-polo-size-chartsfleet.jpg?rlkey=l8np6w1qgoutb31rhdh76451h&amp;dl=0","Click to download SizeChart")</f>
      </c>
      <c r="C24" s="0" t="inlineStr">
        <is>
          <t>Fleet Men's Polo</t>
        </is>
      </c>
      <c r="D24" s="0" t="inlineStr">
        <is>
          <t>'139363</t>
        </is>
      </c>
      <c r="E24" s="0" t="inlineStr">
        <is>
          <t>UNI FLEET M PE:139363D-XL</t>
        </is>
      </c>
      <c r="F24" s="0" t="inlineStr">
        <is>
          <t>'802139363076</t>
        </is>
      </c>
      <c r="G24" s="0" t="inlineStr">
        <is>
          <t>MENS</t>
        </is>
      </c>
      <c r="H24" s="0" t="inlineStr">
        <is>
          <t>XL</t>
        </is>
      </c>
      <c r="I24" s="0">
        <v>49.99</v>
      </c>
      <c r="J24" s="0">
        <v>0</v>
      </c>
    </row>
    <row r="25" spans="1:10" customHeight="0">
      <c r="A25" s="0">
        <f>HYPERLINK("https://dl.dropboxusercontent.com/scl/fi/l3gh8a1626fxl8490us2g/fleet-uni-tn.jpg?rlkey=875ygt6aoztzh3hnkalz724fj&amp;dl=0","Click to download Image")</f>
      </c>
      <c r="B25" s="0">
        <f>HYPERLINK("https://dl.dropboxusercontent.com/scl/fi/d8vomaxff09wo850k860d/mens-polo-size-chartsfleet.jpg?rlkey=l8np6w1qgoutb31rhdh76451h&amp;dl=0","Click to download SizeChart")</f>
      </c>
      <c r="C25" s="0" t="inlineStr">
        <is>
          <t>Fleet Men's Polo</t>
        </is>
      </c>
      <c r="D25" s="0" t="inlineStr">
        <is>
          <t>'139363</t>
        </is>
      </c>
      <c r="E25" s="0" t="inlineStr">
        <is>
          <t>UNI FLEET M PE:139363E-2XL</t>
        </is>
      </c>
      <c r="F25" s="0" t="inlineStr">
        <is>
          <t>'802139363083</t>
        </is>
      </c>
      <c r="G25" s="0" t="inlineStr">
        <is>
          <t>MENS</t>
        </is>
      </c>
      <c r="H25" s="0" t="inlineStr">
        <is>
          <t>2XL</t>
        </is>
      </c>
      <c r="I25" s="0">
        <v>51.99</v>
      </c>
      <c r="J25" s="0">
        <v>0</v>
      </c>
    </row>
    <row r="26" spans="1:10" customHeight="0">
      <c r="A26" s="0">
        <f>HYPERLINK("https://dl.dropboxusercontent.com/scl/fi/l3gh8a1626fxl8490us2g/fleet-uni-tn.jpg?rlkey=875ygt6aoztzh3hnkalz724fj&amp;dl=0","Click to download Image")</f>
      </c>
      <c r="B26" s="0">
        <f>HYPERLINK("https://dl.dropboxusercontent.com/scl/fi/d8vomaxff09wo850k860d/mens-polo-size-chartsfleet.jpg?rlkey=l8np6w1qgoutb31rhdh76451h&amp;dl=0","Click to download SizeChart")</f>
      </c>
      <c r="C26" s="0" t="inlineStr">
        <is>
          <t>Fleet Men's Polo</t>
        </is>
      </c>
      <c r="D26" s="0" t="inlineStr">
        <is>
          <t>'139363</t>
        </is>
      </c>
      <c r="E26" s="0" t="inlineStr">
        <is>
          <t>UNI FLEET M PE:139363F-3XL</t>
        </is>
      </c>
      <c r="F26" s="0" t="inlineStr">
        <is>
          <t>'802139363090</t>
        </is>
      </c>
      <c r="G26" s="0" t="inlineStr">
        <is>
          <t>MENS</t>
        </is>
      </c>
      <c r="H26" s="0" t="inlineStr">
        <is>
          <t>3XL</t>
        </is>
      </c>
      <c r="I26" s="0">
        <v>51.99</v>
      </c>
      <c r="J26" s="0">
        <v>0</v>
      </c>
    </row>
    <row r="27" spans="1:10" customHeight="0">
      <c r="A27" s="0">
        <f>HYPERLINK("https://dl.dropboxusercontent.com/scl/fi/l3gh8a1626fxl8490us2g/fleet-uni-tn.jpg?rlkey=875ygt6aoztzh3hnkalz724fj&amp;dl=0","Click to download Image")</f>
      </c>
      <c r="B27" s="0">
        <f>HYPERLINK("https://dl.dropboxusercontent.com/scl/fi/d8vomaxff09wo850k860d/mens-polo-size-chartsfleet.jpg?rlkey=l8np6w1qgoutb31rhdh76451h&amp;dl=0","Click to download SizeChart")</f>
      </c>
      <c r="C27" s="0" t="inlineStr">
        <is>
          <t>Fleet Men's Polo</t>
        </is>
      </c>
      <c r="D27" s="0" t="inlineStr">
        <is>
          <t>'139363</t>
        </is>
      </c>
      <c r="E27" s="0" t="inlineStr">
        <is>
          <t>UNI FLEET M PE:139363Z-12PK</t>
        </is>
      </c>
      <c r="F27" s="0" t="inlineStr">
        <is>
          <t>'802139363991</t>
        </is>
      </c>
      <c r="G27" s="0" t="inlineStr">
        <is>
          <t>MENS</t>
        </is>
      </c>
      <c r="H27" s="0" t="inlineStr">
        <is>
          <t>12 PACK</t>
        </is>
      </c>
      <c r="I27" s="0">
        <v>486</v>
      </c>
      <c r="J27" s="0">
        <v>0</v>
      </c>
    </row>
    <row r="28" spans="1:10" customHeight="0">
      <c r="A28" s="0">
        <f>HYPERLINK("https://dl.dropboxusercontent.com/scl/fi/n927qn3ur08foka6ej8kj/fleet-139353-tn.jpg?rlkey=xzgk0xjtrixje9eprat18naf6&amp;dl=0","Click to download Image")</f>
      </c>
      <c r="B28" s="0">
        <f>HYPERLINK("https://dl.dropboxusercontent.com/scl/fi/d8vomaxff09wo850k860d/mens-polo-size-chartsfleet.jpg?rlkey=l8np6w1qgoutb31rhdh76451h&amp;dl=0","Click to download SizeChart")</f>
      </c>
      <c r="C28" s="0" t="inlineStr">
        <is>
          <t>Fleet Men's Polo</t>
        </is>
      </c>
      <c r="D28" s="0" t="inlineStr">
        <is>
          <t>'139353</t>
        </is>
      </c>
      <c r="E28" s="0" t="inlineStr">
        <is>
          <t>UNI FLEET M GD:139353A-S</t>
        </is>
      </c>
      <c r="F28" s="0" t="inlineStr">
        <is>
          <t>'802139353046</t>
        </is>
      </c>
      <c r="G28" s="0" t="inlineStr">
        <is>
          <t>MENS</t>
        </is>
      </c>
      <c r="H28" s="0" t="inlineStr">
        <is>
          <t>S</t>
        </is>
      </c>
      <c r="I28" s="0">
        <v>49.99</v>
      </c>
      <c r="J28" s="0">
        <v>3</v>
      </c>
    </row>
    <row r="29" spans="1:10" customHeight="0">
      <c r="A29" s="0">
        <f>HYPERLINK("https://dl.dropboxusercontent.com/scl/fi/n927qn3ur08foka6ej8kj/fleet-139353-tn.jpg?rlkey=xzgk0xjtrixje9eprat18naf6&amp;dl=0","Click to download Image")</f>
      </c>
      <c r="B29" s="0">
        <f>HYPERLINK("https://dl.dropboxusercontent.com/scl/fi/d8vomaxff09wo850k860d/mens-polo-size-chartsfleet.jpg?rlkey=l8np6w1qgoutb31rhdh76451h&amp;dl=0","Click to download SizeChart")</f>
      </c>
      <c r="C29" s="0" t="inlineStr">
        <is>
          <t>Fleet Men's Polo</t>
        </is>
      </c>
      <c r="D29" s="0" t="inlineStr">
        <is>
          <t>'139353</t>
        </is>
      </c>
      <c r="E29" s="0" t="inlineStr">
        <is>
          <t>UNI FLEET M GD:139353B-M</t>
        </is>
      </c>
      <c r="F29" s="0" t="inlineStr">
        <is>
          <t>'802139353053</t>
        </is>
      </c>
      <c r="G29" s="0" t="inlineStr">
        <is>
          <t>MENS</t>
        </is>
      </c>
      <c r="H29" s="0" t="inlineStr">
        <is>
          <t>M</t>
        </is>
      </c>
      <c r="I29" s="0">
        <v>49.99</v>
      </c>
      <c r="J29" s="0">
        <v>2</v>
      </c>
    </row>
    <row r="30" spans="1:10" customHeight="0">
      <c r="A30" s="0">
        <f>HYPERLINK("https://dl.dropboxusercontent.com/scl/fi/n927qn3ur08foka6ej8kj/fleet-139353-tn.jpg?rlkey=xzgk0xjtrixje9eprat18naf6&amp;dl=0","Click to download Image")</f>
      </c>
      <c r="B30" s="0">
        <f>HYPERLINK("https://dl.dropboxusercontent.com/scl/fi/d8vomaxff09wo850k860d/mens-polo-size-chartsfleet.jpg?rlkey=l8np6w1qgoutb31rhdh76451h&amp;dl=0","Click to download SizeChart")</f>
      </c>
      <c r="C30" s="0" t="inlineStr">
        <is>
          <t>Fleet Men's Polo</t>
        </is>
      </c>
      <c r="D30" s="0" t="inlineStr">
        <is>
          <t>'139353</t>
        </is>
      </c>
      <c r="E30" s="0" t="inlineStr">
        <is>
          <t>UNI FLEET M GD:139353C-L</t>
        </is>
      </c>
      <c r="F30" s="0" t="inlineStr">
        <is>
          <t>'802139353060</t>
        </is>
      </c>
      <c r="G30" s="0" t="inlineStr">
        <is>
          <t>MENS</t>
        </is>
      </c>
      <c r="H30" s="0" t="inlineStr">
        <is>
          <t>L</t>
        </is>
      </c>
      <c r="I30" s="0">
        <v>49.99</v>
      </c>
      <c r="J30" s="0">
        <v>6</v>
      </c>
    </row>
    <row r="31" spans="1:10" customHeight="0">
      <c r="A31" s="0">
        <f>HYPERLINK("https://dl.dropboxusercontent.com/scl/fi/n927qn3ur08foka6ej8kj/fleet-139353-tn.jpg?rlkey=xzgk0xjtrixje9eprat18naf6&amp;dl=0","Click to download Image")</f>
      </c>
      <c r="B31" s="0">
        <f>HYPERLINK("https://dl.dropboxusercontent.com/scl/fi/d8vomaxff09wo850k860d/mens-polo-size-chartsfleet.jpg?rlkey=l8np6w1qgoutb31rhdh76451h&amp;dl=0","Click to download SizeChart")</f>
      </c>
      <c r="C31" s="0" t="inlineStr">
        <is>
          <t>Fleet Men's Polo</t>
        </is>
      </c>
      <c r="D31" s="0" t="inlineStr">
        <is>
          <t>'139353</t>
        </is>
      </c>
      <c r="E31" s="0" t="inlineStr">
        <is>
          <t>UNI FLEET M GD:139353D-XL</t>
        </is>
      </c>
      <c r="F31" s="0" t="inlineStr">
        <is>
          <t>'802139353077</t>
        </is>
      </c>
      <c r="G31" s="0" t="inlineStr">
        <is>
          <t>MENS</t>
        </is>
      </c>
      <c r="H31" s="0" t="inlineStr">
        <is>
          <t>XL</t>
        </is>
      </c>
      <c r="I31" s="0">
        <v>49.99</v>
      </c>
      <c r="J31" s="0">
        <v>6</v>
      </c>
    </row>
    <row r="32" spans="1:10" customHeight="0">
      <c r="A32" s="0">
        <f>HYPERLINK("https://dl.dropboxusercontent.com/scl/fi/n927qn3ur08foka6ej8kj/fleet-139353-tn.jpg?rlkey=xzgk0xjtrixje9eprat18naf6&amp;dl=0","Click to download Image")</f>
      </c>
      <c r="B32" s="0">
        <f>HYPERLINK("https://dl.dropboxusercontent.com/scl/fi/d8vomaxff09wo850k860d/mens-polo-size-chartsfleet.jpg?rlkey=l8np6w1qgoutb31rhdh76451h&amp;dl=0","Click to download SizeChart")</f>
      </c>
      <c r="C32" s="0" t="inlineStr">
        <is>
          <t>Fleet Men's Polo</t>
        </is>
      </c>
      <c r="D32" s="0" t="inlineStr">
        <is>
          <t>'139353</t>
        </is>
      </c>
      <c r="E32" s="0" t="inlineStr">
        <is>
          <t>UNI FLEET M GD:139353E-2XL</t>
        </is>
      </c>
      <c r="F32" s="0" t="inlineStr">
        <is>
          <t>'802139353084</t>
        </is>
      </c>
      <c r="G32" s="0" t="inlineStr">
        <is>
          <t>MENS</t>
        </is>
      </c>
      <c r="H32" s="0" t="inlineStr">
        <is>
          <t>2XL</t>
        </is>
      </c>
      <c r="I32" s="0">
        <v>51.99</v>
      </c>
      <c r="J32" s="0">
        <v>7</v>
      </c>
    </row>
    <row r="33" spans="1:10" customHeight="0">
      <c r="A33" s="0">
        <f>HYPERLINK("https://dl.dropboxusercontent.com/scl/fi/n927qn3ur08foka6ej8kj/fleet-139353-tn.jpg?rlkey=xzgk0xjtrixje9eprat18naf6&amp;dl=0","Click to download Image")</f>
      </c>
      <c r="B33" s="0">
        <f>HYPERLINK("https://dl.dropboxusercontent.com/scl/fi/d8vomaxff09wo850k860d/mens-polo-size-chartsfleet.jpg?rlkey=l8np6w1qgoutb31rhdh76451h&amp;dl=0","Click to download SizeChart")</f>
      </c>
      <c r="C33" s="0" t="inlineStr">
        <is>
          <t>Fleet Men's Polo</t>
        </is>
      </c>
      <c r="D33" s="0" t="inlineStr">
        <is>
          <t>'139353</t>
        </is>
      </c>
      <c r="E33" s="0" t="inlineStr">
        <is>
          <t>UNI FLEET M GD:139353F-3XL</t>
        </is>
      </c>
      <c r="F33" s="0" t="inlineStr">
        <is>
          <t>'802139353091</t>
        </is>
      </c>
      <c r="G33" s="0" t="inlineStr">
        <is>
          <t>MENS</t>
        </is>
      </c>
      <c r="H33" s="0" t="inlineStr">
        <is>
          <t>3XL</t>
        </is>
      </c>
      <c r="I33" s="0">
        <v>51.99</v>
      </c>
      <c r="J33" s="0">
        <v>2</v>
      </c>
    </row>
    <row r="34" spans="1:10" customHeight="0">
      <c r="A34" s="0">
        <f>HYPERLINK("https://dl.dropboxusercontent.com/scl/fi/n927qn3ur08foka6ej8kj/fleet-139353-tn.jpg?rlkey=xzgk0xjtrixje9eprat18naf6&amp;dl=0","Click to download Image")</f>
      </c>
      <c r="B34" s="0">
        <f>HYPERLINK("https://dl.dropboxusercontent.com/scl/fi/d8vomaxff09wo850k860d/mens-polo-size-chartsfleet.jpg?rlkey=l8np6w1qgoutb31rhdh76451h&amp;dl=0","Click to download SizeChart")</f>
      </c>
      <c r="C34" s="0" t="inlineStr">
        <is>
          <t>Fleet Men's Polo</t>
        </is>
      </c>
      <c r="D34" s="0" t="inlineStr">
        <is>
          <t>'139353</t>
        </is>
      </c>
      <c r="E34" s="0" t="inlineStr">
        <is>
          <t>UNI FLEET M GD:139353Z-12PK</t>
        </is>
      </c>
      <c r="F34" s="0" t="inlineStr">
        <is>
          <t>'802139353992</t>
        </is>
      </c>
      <c r="G34" s="0" t="inlineStr">
        <is>
          <t>MENS</t>
        </is>
      </c>
      <c r="H34" s="0" t="inlineStr">
        <is>
          <t>12 PACK</t>
        </is>
      </c>
      <c r="I34" s="0">
        <v>486</v>
      </c>
      <c r="J34" s="0">
        <v>1</v>
      </c>
    </row>
    <row r="35" spans="1:10" customHeight="0">
      <c r="A35" s="0">
        <f>HYPERLINK("https://dl.dropboxusercontent.com/scl/fi/ua2ahtrhs8129r59pnos9/reign-138308-tn.jpg?rlkey=pakllzxmc8ogevg3s3y2g97mq&amp;dl=0","Click to download Image")</f>
      </c>
      <c r="B35" s="0">
        <f>HYPERLINK("https://dl.dropboxusercontent.com/scl/fi/x89aq0rsaffti6v6ks518/mens-hoodie-size-chartsreign.jpg?rlkey=50ui1nxg8wt782mk41gl38hlu&amp;dl=0","Click to download SizeChart")</f>
      </c>
      <c r="C35" s="0" t="inlineStr">
        <is>
          <t>Reign Men's Hoodie</t>
        </is>
      </c>
      <c r="D35" s="0" t="inlineStr">
        <is>
          <t>'138308</t>
        </is>
      </c>
      <c r="E35" s="0" t="inlineStr">
        <is>
          <t>UNI REIGN M PE:138308A-S</t>
        </is>
      </c>
      <c r="F35" s="0" t="inlineStr">
        <is>
          <t>'802138308047</t>
        </is>
      </c>
      <c r="G35" s="0" t="inlineStr">
        <is>
          <t>MENS</t>
        </is>
      </c>
      <c r="H35" s="0" t="inlineStr">
        <is>
          <t>S</t>
        </is>
      </c>
      <c r="I35" s="0">
        <v>59.99</v>
      </c>
      <c r="J35" s="0">
        <v>3</v>
      </c>
    </row>
    <row r="36" spans="1:10" customHeight="0">
      <c r="A36" s="0">
        <f>HYPERLINK("https://dl.dropboxusercontent.com/scl/fi/ua2ahtrhs8129r59pnos9/reign-138308-tn.jpg?rlkey=pakllzxmc8ogevg3s3y2g97mq&amp;dl=0","Click to download Image")</f>
      </c>
      <c r="B36" s="0">
        <f>HYPERLINK("https://dl.dropboxusercontent.com/scl/fi/x89aq0rsaffti6v6ks518/mens-hoodie-size-chartsreign.jpg?rlkey=50ui1nxg8wt782mk41gl38hlu&amp;dl=0","Click to download SizeChart")</f>
      </c>
      <c r="C36" s="0" t="inlineStr">
        <is>
          <t>Reign Men's Hoodie</t>
        </is>
      </c>
      <c r="D36" s="0" t="inlineStr">
        <is>
          <t>'138308</t>
        </is>
      </c>
      <c r="E36" s="0" t="inlineStr">
        <is>
          <t>UNI REIGN M PE:138308B-M</t>
        </is>
      </c>
      <c r="F36" s="0" t="inlineStr">
        <is>
          <t>'802138308054</t>
        </is>
      </c>
      <c r="G36" s="0" t="inlineStr">
        <is>
          <t>MENS</t>
        </is>
      </c>
      <c r="H36" s="0" t="inlineStr">
        <is>
          <t>M</t>
        </is>
      </c>
      <c r="I36" s="0">
        <v>59.99</v>
      </c>
      <c r="J36" s="0">
        <v>2</v>
      </c>
    </row>
    <row r="37" spans="1:10" customHeight="0">
      <c r="A37" s="0">
        <f>HYPERLINK("https://dl.dropboxusercontent.com/scl/fi/ua2ahtrhs8129r59pnos9/reign-138308-tn.jpg?rlkey=pakllzxmc8ogevg3s3y2g97mq&amp;dl=0","Click to download Image")</f>
      </c>
      <c r="B37" s="0">
        <f>HYPERLINK("https://dl.dropboxusercontent.com/scl/fi/x89aq0rsaffti6v6ks518/mens-hoodie-size-chartsreign.jpg?rlkey=50ui1nxg8wt782mk41gl38hlu&amp;dl=0","Click to download SizeChart")</f>
      </c>
      <c r="C37" s="0" t="inlineStr">
        <is>
          <t>Reign Men's Hoodie</t>
        </is>
      </c>
      <c r="D37" s="0" t="inlineStr">
        <is>
          <t>'138308</t>
        </is>
      </c>
      <c r="E37" s="0" t="inlineStr">
        <is>
          <t>UNI REIGN M PE:138308C-L</t>
        </is>
      </c>
      <c r="F37" s="0" t="inlineStr">
        <is>
          <t>'802138308061</t>
        </is>
      </c>
      <c r="G37" s="0" t="inlineStr">
        <is>
          <t>MENS</t>
        </is>
      </c>
      <c r="H37" s="0" t="inlineStr">
        <is>
          <t>L</t>
        </is>
      </c>
      <c r="I37" s="0">
        <v>59.99</v>
      </c>
      <c r="J37" s="0">
        <v>9</v>
      </c>
    </row>
    <row r="38" spans="1:10" customHeight="0">
      <c r="A38" s="0">
        <f>HYPERLINK("https://dl.dropboxusercontent.com/scl/fi/ua2ahtrhs8129r59pnos9/reign-138308-tn.jpg?rlkey=pakllzxmc8ogevg3s3y2g97mq&amp;dl=0","Click to download Image")</f>
      </c>
      <c r="B38" s="0">
        <f>HYPERLINK("https://dl.dropboxusercontent.com/scl/fi/x89aq0rsaffti6v6ks518/mens-hoodie-size-chartsreign.jpg?rlkey=50ui1nxg8wt782mk41gl38hlu&amp;dl=0","Click to download SizeChart")</f>
      </c>
      <c r="C38" s="0" t="inlineStr">
        <is>
          <t>Reign Men's Hoodie</t>
        </is>
      </c>
      <c r="D38" s="0" t="inlineStr">
        <is>
          <t>'138308</t>
        </is>
      </c>
      <c r="E38" s="0" t="inlineStr">
        <is>
          <t>UNI REIGN M PE:138308D-XL</t>
        </is>
      </c>
      <c r="F38" s="0" t="inlineStr">
        <is>
          <t>'802138308078</t>
        </is>
      </c>
      <c r="G38" s="0" t="inlineStr">
        <is>
          <t>MENS</t>
        </is>
      </c>
      <c r="H38" s="0" t="inlineStr">
        <is>
          <t>XL</t>
        </is>
      </c>
      <c r="I38" s="0">
        <v>59.99</v>
      </c>
      <c r="J38" s="0">
        <v>8</v>
      </c>
    </row>
    <row r="39" spans="1:10" customHeight="0">
      <c r="A39" s="0">
        <f>HYPERLINK("https://dl.dropboxusercontent.com/scl/fi/ua2ahtrhs8129r59pnos9/reign-138308-tn.jpg?rlkey=pakllzxmc8ogevg3s3y2g97mq&amp;dl=0","Click to download Image")</f>
      </c>
      <c r="B39" s="0">
        <f>HYPERLINK("https://dl.dropboxusercontent.com/scl/fi/x89aq0rsaffti6v6ks518/mens-hoodie-size-chartsreign.jpg?rlkey=50ui1nxg8wt782mk41gl38hlu&amp;dl=0","Click to download SizeChart")</f>
      </c>
      <c r="C39" s="0" t="inlineStr">
        <is>
          <t>Reign Men's Hoodie</t>
        </is>
      </c>
      <c r="D39" s="0" t="inlineStr">
        <is>
          <t>'138308</t>
        </is>
      </c>
      <c r="E39" s="0" t="inlineStr">
        <is>
          <t>UNI REIGN M PE:138308E-2XL</t>
        </is>
      </c>
      <c r="F39" s="0" t="inlineStr">
        <is>
          <t>'802138308085</t>
        </is>
      </c>
      <c r="G39" s="0" t="inlineStr">
        <is>
          <t>MENS</t>
        </is>
      </c>
      <c r="H39" s="0" t="inlineStr">
        <is>
          <t>2XL</t>
        </is>
      </c>
      <c r="I39" s="0">
        <v>59.99</v>
      </c>
      <c r="J39" s="0">
        <v>9</v>
      </c>
    </row>
    <row r="40" spans="1:10" customHeight="0">
      <c r="A40" s="0">
        <f>HYPERLINK("https://dl.dropboxusercontent.com/scl/fi/ua2ahtrhs8129r59pnos9/reign-138308-tn.jpg?rlkey=pakllzxmc8ogevg3s3y2g97mq&amp;dl=0","Click to download Image")</f>
      </c>
      <c r="B40" s="0">
        <f>HYPERLINK("https://dl.dropboxusercontent.com/scl/fi/x89aq0rsaffti6v6ks518/mens-hoodie-size-chartsreign.jpg?rlkey=50ui1nxg8wt782mk41gl38hlu&amp;dl=0","Click to download SizeChart")</f>
      </c>
      <c r="C40" s="0" t="inlineStr">
        <is>
          <t>Reign Men's Hoodie</t>
        </is>
      </c>
      <c r="D40" s="0" t="inlineStr">
        <is>
          <t>'138308</t>
        </is>
      </c>
      <c r="E40" s="0" t="inlineStr">
        <is>
          <t>UNI REIGN M PE:138308F-3XL</t>
        </is>
      </c>
      <c r="F40" s="0" t="inlineStr">
        <is>
          <t>'802138308092</t>
        </is>
      </c>
      <c r="G40" s="0" t="inlineStr">
        <is>
          <t>MENS</t>
        </is>
      </c>
      <c r="H40" s="0" t="inlineStr">
        <is>
          <t>3XL</t>
        </is>
      </c>
      <c r="I40" s="0">
        <v>59.99</v>
      </c>
      <c r="J40" s="0">
        <v>0</v>
      </c>
    </row>
    <row r="41" spans="1:10" customHeight="0">
      <c r="A41" s="0">
        <f>HYPERLINK("https://dl.dropboxusercontent.com/scl/fi/ua2ahtrhs8129r59pnos9/reign-138308-tn.jpg?rlkey=pakllzxmc8ogevg3s3y2g97mq&amp;dl=0","Click to download Image")</f>
      </c>
      <c r="B41" s="0">
        <f>HYPERLINK("https://dl.dropboxusercontent.com/scl/fi/x89aq0rsaffti6v6ks518/mens-hoodie-size-chartsreign.jpg?rlkey=50ui1nxg8wt782mk41gl38hlu&amp;dl=0","Click to download SizeChart")</f>
      </c>
      <c r="C41" s="0" t="inlineStr">
        <is>
          <t>Reign Men's Hoodie</t>
        </is>
      </c>
      <c r="D41" s="0" t="inlineStr">
        <is>
          <t>'138308</t>
        </is>
      </c>
      <c r="E41" s="0" t="inlineStr">
        <is>
          <t>UNI REIGN M PE:138308Z-12PK</t>
        </is>
      </c>
      <c r="F41" s="0" t="inlineStr">
        <is>
          <t>'802138308993</t>
        </is>
      </c>
      <c r="G41" s="0" t="inlineStr">
        <is>
          <t>MENS</t>
        </is>
      </c>
      <c r="H41" s="0" t="inlineStr">
        <is>
          <t>12 PACK</t>
        </is>
      </c>
      <c r="I41" s="0">
        <v>582</v>
      </c>
      <c r="J41" s="0">
        <v>0</v>
      </c>
    </row>
    <row r="42" spans="1:10" customHeight="0">
      <c r="A42" s="0">
        <f>HYPERLINK("https://dl.dropboxusercontent.com/scl/fi/ds1t8qbigo8iqgpzh6of1/quincy-138622-tn.jpg?rlkey=s9k3iglynmo9ckdp8ftqerrrf&amp;dl=0","Click to download Image")</f>
      </c>
      <c r="B42" s="0">
        <f>HYPERLINK("https://dl.dropboxusercontent.com/scl/fi/kb6gpjzpz7smued2wfq8x/mens-hoodie-size-chartsquincy.jpg?rlkey=3rdo5zggqwj204m2wpgqik71f&amp;dl=0","Click to download SizeChart")</f>
      </c>
      <c r="C42" s="0" t="inlineStr">
        <is>
          <t>Quincy Men's Hoodie</t>
        </is>
      </c>
      <c r="D42" s="0" t="inlineStr">
        <is>
          <t>'138622</t>
        </is>
      </c>
      <c r="E42" s="0" t="inlineStr">
        <is>
          <t>UNI QUINCY M GY:138622A-S</t>
        </is>
      </c>
      <c r="F42" s="0" t="inlineStr">
        <is>
          <t>'802138622044</t>
        </is>
      </c>
      <c r="G42" s="0" t="inlineStr">
        <is>
          <t>MENS</t>
        </is>
      </c>
      <c r="H42" s="0" t="inlineStr">
        <is>
          <t>S</t>
        </is>
      </c>
      <c r="I42" s="0">
        <v>59.99</v>
      </c>
      <c r="J42" s="0">
        <v>3</v>
      </c>
    </row>
    <row r="43" spans="1:10" customHeight="0">
      <c r="A43" s="0">
        <f>HYPERLINK("https://dl.dropboxusercontent.com/scl/fi/ds1t8qbigo8iqgpzh6of1/quincy-138622-tn.jpg?rlkey=s9k3iglynmo9ckdp8ftqerrrf&amp;dl=0","Click to download Image")</f>
      </c>
      <c r="B43" s="0">
        <f>HYPERLINK("https://dl.dropboxusercontent.com/scl/fi/kb6gpjzpz7smued2wfq8x/mens-hoodie-size-chartsquincy.jpg?rlkey=3rdo5zggqwj204m2wpgqik71f&amp;dl=0","Click to download SizeChart")</f>
      </c>
      <c r="C43" s="0" t="inlineStr">
        <is>
          <t>Quincy Men's Hoodie</t>
        </is>
      </c>
      <c r="D43" s="0" t="inlineStr">
        <is>
          <t>'138622</t>
        </is>
      </c>
      <c r="E43" s="0" t="inlineStr">
        <is>
          <t>UNI QUINCY M GY:138622B-M</t>
        </is>
      </c>
      <c r="F43" s="0" t="inlineStr">
        <is>
          <t>'802138622051</t>
        </is>
      </c>
      <c r="G43" s="0" t="inlineStr">
        <is>
          <t>MENS</t>
        </is>
      </c>
      <c r="H43" s="0" t="inlineStr">
        <is>
          <t>M</t>
        </is>
      </c>
      <c r="I43" s="0">
        <v>59.99</v>
      </c>
      <c r="J43" s="0">
        <v>6</v>
      </c>
    </row>
    <row r="44" spans="1:10" customHeight="0">
      <c r="A44" s="0">
        <f>HYPERLINK("https://dl.dropboxusercontent.com/scl/fi/ds1t8qbigo8iqgpzh6of1/quincy-138622-tn.jpg?rlkey=s9k3iglynmo9ckdp8ftqerrrf&amp;dl=0","Click to download Image")</f>
      </c>
      <c r="B44" s="0">
        <f>HYPERLINK("https://dl.dropboxusercontent.com/scl/fi/kb6gpjzpz7smued2wfq8x/mens-hoodie-size-chartsquincy.jpg?rlkey=3rdo5zggqwj204m2wpgqik71f&amp;dl=0","Click to download SizeChart")</f>
      </c>
      <c r="C44" s="0" t="inlineStr">
        <is>
          <t>Quincy Men's Hoodie</t>
        </is>
      </c>
      <c r="D44" s="0" t="inlineStr">
        <is>
          <t>'138622</t>
        </is>
      </c>
      <c r="E44" s="0" t="inlineStr">
        <is>
          <t>UNI QUINCY M GY:138622C-L</t>
        </is>
      </c>
      <c r="F44" s="0" t="inlineStr">
        <is>
          <t>'802138622068</t>
        </is>
      </c>
      <c r="G44" s="0" t="inlineStr">
        <is>
          <t>MENS</t>
        </is>
      </c>
      <c r="H44" s="0" t="inlineStr">
        <is>
          <t>L</t>
        </is>
      </c>
      <c r="I44" s="0">
        <v>59.99</v>
      </c>
      <c r="J44" s="0">
        <v>6</v>
      </c>
    </row>
    <row r="45" spans="1:10" customHeight="0">
      <c r="A45" s="0">
        <f>HYPERLINK("https://dl.dropboxusercontent.com/scl/fi/ds1t8qbigo8iqgpzh6of1/quincy-138622-tn.jpg?rlkey=s9k3iglynmo9ckdp8ftqerrrf&amp;dl=0","Click to download Image")</f>
      </c>
      <c r="B45" s="0">
        <f>HYPERLINK("https://dl.dropboxusercontent.com/scl/fi/kb6gpjzpz7smued2wfq8x/mens-hoodie-size-chartsquincy.jpg?rlkey=3rdo5zggqwj204m2wpgqik71f&amp;dl=0","Click to download SizeChart")</f>
      </c>
      <c r="C45" s="0" t="inlineStr">
        <is>
          <t>Quincy Men's Hoodie</t>
        </is>
      </c>
      <c r="D45" s="0" t="inlineStr">
        <is>
          <t>'138622</t>
        </is>
      </c>
      <c r="E45" s="0" t="inlineStr">
        <is>
          <t>UNI QUINCY M GY:138622D-XL</t>
        </is>
      </c>
      <c r="F45" s="0" t="inlineStr">
        <is>
          <t>'802138622075</t>
        </is>
      </c>
      <c r="G45" s="0" t="inlineStr">
        <is>
          <t>MENS</t>
        </is>
      </c>
      <c r="H45" s="0" t="inlineStr">
        <is>
          <t>XL</t>
        </is>
      </c>
      <c r="I45" s="0">
        <v>59.99</v>
      </c>
      <c r="J45" s="0">
        <v>7</v>
      </c>
    </row>
    <row r="46" spans="1:10" customHeight="0">
      <c r="A46" s="0">
        <f>HYPERLINK("https://dl.dropboxusercontent.com/scl/fi/ds1t8qbigo8iqgpzh6of1/quincy-138622-tn.jpg?rlkey=s9k3iglynmo9ckdp8ftqerrrf&amp;dl=0","Click to download Image")</f>
      </c>
      <c r="B46" s="0">
        <f>HYPERLINK("https://dl.dropboxusercontent.com/scl/fi/kb6gpjzpz7smued2wfq8x/mens-hoodie-size-chartsquincy.jpg?rlkey=3rdo5zggqwj204m2wpgqik71f&amp;dl=0","Click to download SizeChart")</f>
      </c>
      <c r="C46" s="0" t="inlineStr">
        <is>
          <t>Quincy Men's Hoodie</t>
        </is>
      </c>
      <c r="D46" s="0" t="inlineStr">
        <is>
          <t>'138622</t>
        </is>
      </c>
      <c r="E46" s="0" t="inlineStr">
        <is>
          <t>UNI QUINCY M GY:138622E-2XL</t>
        </is>
      </c>
      <c r="F46" s="0" t="inlineStr">
        <is>
          <t>'802138622082</t>
        </is>
      </c>
      <c r="G46" s="0" t="inlineStr">
        <is>
          <t>MENS</t>
        </is>
      </c>
      <c r="H46" s="0" t="inlineStr">
        <is>
          <t>2XL</t>
        </is>
      </c>
      <c r="I46" s="0">
        <v>59.99</v>
      </c>
      <c r="J46" s="0">
        <v>6</v>
      </c>
    </row>
    <row r="47" spans="1:10" customHeight="0">
      <c r="A47" s="0">
        <f>HYPERLINK("https://dl.dropboxusercontent.com/scl/fi/ds1t8qbigo8iqgpzh6of1/quincy-138622-tn.jpg?rlkey=s9k3iglynmo9ckdp8ftqerrrf&amp;dl=0","Click to download Image")</f>
      </c>
      <c r="B47" s="0">
        <f>HYPERLINK("https://dl.dropboxusercontent.com/scl/fi/kb6gpjzpz7smued2wfq8x/mens-hoodie-size-chartsquincy.jpg?rlkey=3rdo5zggqwj204m2wpgqik71f&amp;dl=0","Click to download SizeChart")</f>
      </c>
      <c r="C47" s="0" t="inlineStr">
        <is>
          <t>Quincy Men's Hoodie</t>
        </is>
      </c>
      <c r="D47" s="0" t="inlineStr">
        <is>
          <t>'138622</t>
        </is>
      </c>
      <c r="E47" s="0" t="inlineStr">
        <is>
          <t>UNI QUINCY M GY:138622F-3XL</t>
        </is>
      </c>
      <c r="F47" s="0" t="inlineStr">
        <is>
          <t>'802138622099</t>
        </is>
      </c>
      <c r="G47" s="0" t="inlineStr">
        <is>
          <t>MENS</t>
        </is>
      </c>
      <c r="H47" s="0" t="inlineStr">
        <is>
          <t>3XL</t>
        </is>
      </c>
      <c r="I47" s="0">
        <v>59.99</v>
      </c>
      <c r="J47" s="0">
        <v>2</v>
      </c>
    </row>
    <row r="48" spans="1:10" customHeight="0">
      <c r="A48" s="0">
        <f>HYPERLINK("https://dl.dropboxusercontent.com/scl/fi/ds1t8qbigo8iqgpzh6of1/quincy-138622-tn.jpg?rlkey=s9k3iglynmo9ckdp8ftqerrrf&amp;dl=0","Click to download Image")</f>
      </c>
      <c r="B48" s="0">
        <f>HYPERLINK("https://dl.dropboxusercontent.com/scl/fi/kb6gpjzpz7smued2wfq8x/mens-hoodie-size-chartsquincy.jpg?rlkey=3rdo5zggqwj204m2wpgqik71f&amp;dl=0","Click to download SizeChart")</f>
      </c>
      <c r="C48" s="0" t="inlineStr">
        <is>
          <t>Quincy Men's Hoodie</t>
        </is>
      </c>
      <c r="D48" s="0" t="inlineStr">
        <is>
          <t>'138622</t>
        </is>
      </c>
      <c r="E48" s="0" t="inlineStr">
        <is>
          <t>UNI QUINCY M GY:138622Z-12PK</t>
        </is>
      </c>
      <c r="F48" s="0" t="inlineStr">
        <is>
          <t>'802138622990</t>
        </is>
      </c>
      <c r="G48" s="0" t="inlineStr">
        <is>
          <t>MENS</t>
        </is>
      </c>
      <c r="H48" s="0" t="inlineStr">
        <is>
          <t>12 PACK</t>
        </is>
      </c>
      <c r="I48" s="0">
        <v>582</v>
      </c>
      <c r="J48" s="0">
        <v>2</v>
      </c>
    </row>
    <row r="49" spans="1:10" customHeight="0">
      <c r="A49" s="0">
        <f>HYPERLINK("https://dl.dropboxusercontent.com/scl/fi/e3kfv1dou4go3xqbbhlpe/amanda-137529-tn.jpg?rlkey=i8ost9oysy4i2hy5u9yluuc6r&amp;dl=0","Click to download Image")</f>
      </c>
      <c r="B49" s="0">
        <f>HYPERLINK("https://dl.dropboxusercontent.com/scl/fi/dj046xrnzq22lj593z034/womens-t-shirt-size-chartsamanda.jpg?rlkey=3rrss30r6ybg629p6ku25ruao&amp;dl=0","Click to download SizeChart")</f>
      </c>
      <c r="C49" s="0" t="inlineStr">
        <is>
          <t>Amanda Women's Short Sleeve Shirt</t>
        </is>
      </c>
      <c r="D49" s="0" t="inlineStr">
        <is>
          <t>'137529</t>
        </is>
      </c>
      <c r="E49" s="0" t="inlineStr">
        <is>
          <t>UNI AMANDA W BK:137529A-S</t>
        </is>
      </c>
      <c r="F49" s="0" t="inlineStr">
        <is>
          <t>'802137529047</t>
        </is>
      </c>
      <c r="G49" s="0" t="inlineStr">
        <is>
          <t>WOMENS</t>
        </is>
      </c>
      <c r="H49" s="0" t="inlineStr">
        <is>
          <t>S</t>
        </is>
      </c>
      <c r="I49" s="0">
        <v>34.99</v>
      </c>
      <c r="J49" s="0">
        <v>2</v>
      </c>
    </row>
    <row r="50" spans="1:10" customHeight="0">
      <c r="A50" s="0">
        <f>HYPERLINK("https://dl.dropboxusercontent.com/scl/fi/e3kfv1dou4go3xqbbhlpe/amanda-137529-tn.jpg?rlkey=i8ost9oysy4i2hy5u9yluuc6r&amp;dl=0","Click to download Image")</f>
      </c>
      <c r="B50" s="0">
        <f>HYPERLINK("https://dl.dropboxusercontent.com/scl/fi/dj046xrnzq22lj593z034/womens-t-shirt-size-chartsamanda.jpg?rlkey=3rrss30r6ybg629p6ku25ruao&amp;dl=0","Click to download SizeChart")</f>
      </c>
      <c r="C50" s="0" t="inlineStr">
        <is>
          <t>Amanda Women's Short Sleeve Shirt</t>
        </is>
      </c>
      <c r="D50" s="0" t="inlineStr">
        <is>
          <t>'137529</t>
        </is>
      </c>
      <c r="E50" s="0" t="inlineStr">
        <is>
          <t>UNI AMANDA W BK:137529B-M</t>
        </is>
      </c>
      <c r="F50" s="0" t="inlineStr">
        <is>
          <t>'802137529054</t>
        </is>
      </c>
      <c r="G50" s="0" t="inlineStr">
        <is>
          <t>WOMENS</t>
        </is>
      </c>
      <c r="H50" s="0" t="inlineStr">
        <is>
          <t>M</t>
        </is>
      </c>
      <c r="I50" s="0">
        <v>34.99</v>
      </c>
      <c r="J50" s="0">
        <v>5</v>
      </c>
    </row>
    <row r="51" spans="1:10" customHeight="0">
      <c r="A51" s="0">
        <f>HYPERLINK("https://dl.dropboxusercontent.com/scl/fi/e3kfv1dou4go3xqbbhlpe/amanda-137529-tn.jpg?rlkey=i8ost9oysy4i2hy5u9yluuc6r&amp;dl=0","Click to download Image")</f>
      </c>
      <c r="B51" s="0">
        <f>HYPERLINK("https://dl.dropboxusercontent.com/scl/fi/dj046xrnzq22lj593z034/womens-t-shirt-size-chartsamanda.jpg?rlkey=3rrss30r6ybg629p6ku25ruao&amp;dl=0","Click to download SizeChart")</f>
      </c>
      <c r="C51" s="0" t="inlineStr">
        <is>
          <t>Amanda Women's Short Sleeve Shirt</t>
        </is>
      </c>
      <c r="D51" s="0" t="inlineStr">
        <is>
          <t>'137529</t>
        </is>
      </c>
      <c r="E51" s="0" t="inlineStr">
        <is>
          <t>UNI AMANDA W BK:137529C-L</t>
        </is>
      </c>
      <c r="F51" s="0" t="inlineStr">
        <is>
          <t>'802137529061</t>
        </is>
      </c>
      <c r="G51" s="0" t="inlineStr">
        <is>
          <t>WOMENS</t>
        </is>
      </c>
      <c r="H51" s="0" t="inlineStr">
        <is>
          <t>L</t>
        </is>
      </c>
      <c r="I51" s="0">
        <v>34.99</v>
      </c>
      <c r="J51" s="0">
        <v>5</v>
      </c>
    </row>
    <row r="52" spans="1:10" customHeight="0">
      <c r="A52" s="0">
        <f>HYPERLINK("https://dl.dropboxusercontent.com/scl/fi/e3kfv1dou4go3xqbbhlpe/amanda-137529-tn.jpg?rlkey=i8ost9oysy4i2hy5u9yluuc6r&amp;dl=0","Click to download Image")</f>
      </c>
      <c r="B52" s="0">
        <f>HYPERLINK("https://dl.dropboxusercontent.com/scl/fi/dj046xrnzq22lj593z034/womens-t-shirt-size-chartsamanda.jpg?rlkey=3rrss30r6ybg629p6ku25ruao&amp;dl=0","Click to download SizeChart")</f>
      </c>
      <c r="C52" s="0" t="inlineStr">
        <is>
          <t>Amanda Women's Short Sleeve Shirt</t>
        </is>
      </c>
      <c r="D52" s="0" t="inlineStr">
        <is>
          <t>'137529</t>
        </is>
      </c>
      <c r="E52" s="0" t="inlineStr">
        <is>
          <t>UNI AMANDA W BK:137529D-XL</t>
        </is>
      </c>
      <c r="F52" s="0" t="inlineStr">
        <is>
          <t>'802137529078</t>
        </is>
      </c>
      <c r="G52" s="0" t="inlineStr">
        <is>
          <t>WOMENS</t>
        </is>
      </c>
      <c r="H52" s="0" t="inlineStr">
        <is>
          <t>XL</t>
        </is>
      </c>
      <c r="I52" s="0">
        <v>34.99</v>
      </c>
      <c r="J52" s="0">
        <v>2</v>
      </c>
    </row>
    <row r="53" spans="1:10" customHeight="0">
      <c r="A53" s="0">
        <f>HYPERLINK("https://dl.dropboxusercontent.com/scl/fi/e3kfv1dou4go3xqbbhlpe/amanda-137529-tn.jpg?rlkey=i8ost9oysy4i2hy5u9yluuc6r&amp;dl=0","Click to download Image")</f>
      </c>
      <c r="B53" s="0">
        <f>HYPERLINK("https://dl.dropboxusercontent.com/scl/fi/dj046xrnzq22lj593z034/womens-t-shirt-size-chartsamanda.jpg?rlkey=3rrss30r6ybg629p6ku25ruao&amp;dl=0","Click to download SizeChart")</f>
      </c>
      <c r="C53" s="0" t="inlineStr">
        <is>
          <t>Amanda Women's Short Sleeve Shirt</t>
        </is>
      </c>
      <c r="D53" s="0" t="inlineStr">
        <is>
          <t>'137529</t>
        </is>
      </c>
      <c r="E53" s="0" t="inlineStr">
        <is>
          <t>UNI AMANDA W BK:137529E-2XL</t>
        </is>
      </c>
      <c r="F53" s="0" t="inlineStr">
        <is>
          <t>'802137529085</t>
        </is>
      </c>
      <c r="G53" s="0" t="inlineStr">
        <is>
          <t>WOMENS</t>
        </is>
      </c>
      <c r="H53" s="0" t="inlineStr">
        <is>
          <t>2XL</t>
        </is>
      </c>
      <c r="I53" s="0">
        <v>34.99</v>
      </c>
      <c r="J53" s="0">
        <v>2</v>
      </c>
    </row>
    <row r="54" spans="1:10" customHeight="0">
      <c r="A54" s="0">
        <f>HYPERLINK("https://dl.dropboxusercontent.com/scl/fi/e3kfv1dou4go3xqbbhlpe/amanda-137529-tn.jpg?rlkey=i8ost9oysy4i2hy5u9yluuc6r&amp;dl=0","Click to download Image")</f>
      </c>
      <c r="B54" s="0">
        <f>HYPERLINK("https://dl.dropboxusercontent.com/scl/fi/dj046xrnzq22lj593z034/womens-t-shirt-size-chartsamanda.jpg?rlkey=3rrss30r6ybg629p6ku25ruao&amp;dl=0","Click to download SizeChart")</f>
      </c>
      <c r="C54" s="0" t="inlineStr">
        <is>
          <t>Amanda Women's Short Sleeve Shirt</t>
        </is>
      </c>
      <c r="D54" s="0" t="inlineStr">
        <is>
          <t>'137529</t>
        </is>
      </c>
      <c r="E54" s="0" t="inlineStr">
        <is>
          <t>UNI AMANDA W BK:137529F-3XL</t>
        </is>
      </c>
      <c r="F54" s="0" t="inlineStr">
        <is>
          <t>'802137529092</t>
        </is>
      </c>
      <c r="G54" s="0" t="inlineStr">
        <is>
          <t>WOMENS</t>
        </is>
      </c>
      <c r="H54" s="0" t="inlineStr">
        <is>
          <t>3XL</t>
        </is>
      </c>
      <c r="I54" s="0">
        <v>34.99</v>
      </c>
      <c r="J54" s="0">
        <v>1</v>
      </c>
    </row>
    <row r="55" spans="1:10" customHeight="0">
      <c r="A55" s="0">
        <f>HYPERLINK("https://dl.dropboxusercontent.com/scl/fi/e3kfv1dou4go3xqbbhlpe/amanda-137529-tn.jpg?rlkey=i8ost9oysy4i2hy5u9yluuc6r&amp;dl=0","Click to download Image")</f>
      </c>
      <c r="B55" s="0">
        <f>HYPERLINK("https://dl.dropboxusercontent.com/scl/fi/dj046xrnzq22lj593z034/womens-t-shirt-size-chartsamanda.jpg?rlkey=3rrss30r6ybg629p6ku25ruao&amp;dl=0","Click to download SizeChart")</f>
      </c>
      <c r="C55" s="0" t="inlineStr">
        <is>
          <t>Amanda Women's Short Sleeve Shirt</t>
        </is>
      </c>
      <c r="D55" s="0" t="inlineStr">
        <is>
          <t>'137529</t>
        </is>
      </c>
      <c r="E55" s="0" t="inlineStr">
        <is>
          <t>UNI AMANDA W BK:137529Z-12PK</t>
        </is>
      </c>
      <c r="F55" s="0" t="inlineStr">
        <is>
          <t>'802137529993</t>
        </is>
      </c>
      <c r="G55" s="0" t="inlineStr">
        <is>
          <t>WOMENS</t>
        </is>
      </c>
      <c r="H55" s="0" t="inlineStr">
        <is>
          <t>12 PACK</t>
        </is>
      </c>
      <c r="I55" s="0">
        <v>335.9</v>
      </c>
      <c r="J55" s="0">
        <v>2</v>
      </c>
    </row>
    <row r="56" spans="1:10" customHeight="0">
      <c r="A56" s="0">
        <f>HYPERLINK("https://dl.dropboxusercontent.com/scl/fi/y8xzdgtc2kwjkifd6s8dc/calla-137389-tn.jpg?rlkey=0ly6yjidxu0v7jx4ddn0mz0ux&amp;dl=0","Click to download Image")</f>
      </c>
      <c r="B56" s="0">
        <f>HYPERLINK("https://dl.dropboxusercontent.com/scl/fi/ctdrk3kuetdnf8f6fk78r/womens-t-shirt-size-chartscalla.jpg?rlkey=h1cgt3op9i7268irt02oqbua1&amp;dl=0","Click to download SizeChart")</f>
      </c>
      <c r="C56" s="0" t="inlineStr">
        <is>
          <t>Calla Women's Long Sleeve T-Shirt</t>
        </is>
      </c>
      <c r="D56" s="0" t="inlineStr">
        <is>
          <t>'137389</t>
        </is>
      </c>
      <c r="E56" s="0" t="inlineStr">
        <is>
          <t>UNI CALLA W PE:137389A-S</t>
        </is>
      </c>
      <c r="F56" s="0" t="inlineStr">
        <is>
          <t>'802137389047</t>
        </is>
      </c>
      <c r="G56" s="0" t="inlineStr">
        <is>
          <t>WOMENS</t>
        </is>
      </c>
      <c r="H56" s="0" t="inlineStr">
        <is>
          <t>S</t>
        </is>
      </c>
      <c r="I56" s="0">
        <v>36.99</v>
      </c>
      <c r="J56" s="0">
        <v>2</v>
      </c>
    </row>
    <row r="57" spans="1:10" customHeight="0">
      <c r="A57" s="0">
        <f>HYPERLINK("https://dl.dropboxusercontent.com/scl/fi/y8xzdgtc2kwjkifd6s8dc/calla-137389-tn.jpg?rlkey=0ly6yjidxu0v7jx4ddn0mz0ux&amp;dl=0","Click to download Image")</f>
      </c>
      <c r="B57" s="0">
        <f>HYPERLINK("https://dl.dropboxusercontent.com/scl/fi/ctdrk3kuetdnf8f6fk78r/womens-t-shirt-size-chartscalla.jpg?rlkey=h1cgt3op9i7268irt02oqbua1&amp;dl=0","Click to download SizeChart")</f>
      </c>
      <c r="C57" s="0" t="inlineStr">
        <is>
          <t>Calla Women's Long Sleeve T-Shirt</t>
        </is>
      </c>
      <c r="D57" s="0" t="inlineStr">
        <is>
          <t>'137389</t>
        </is>
      </c>
      <c r="E57" s="0" t="inlineStr">
        <is>
          <t>UNI CALLA W PE:137389B-M</t>
        </is>
      </c>
      <c r="F57" s="0" t="inlineStr">
        <is>
          <t>'802137389054</t>
        </is>
      </c>
      <c r="G57" s="0" t="inlineStr">
        <is>
          <t>WOMENS</t>
        </is>
      </c>
      <c r="H57" s="0" t="inlineStr">
        <is>
          <t>M</t>
        </is>
      </c>
      <c r="I57" s="0">
        <v>36.99</v>
      </c>
      <c r="J57" s="0">
        <v>3</v>
      </c>
    </row>
    <row r="58" spans="1:10" customHeight="0">
      <c r="A58" s="0">
        <f>HYPERLINK("https://dl.dropboxusercontent.com/scl/fi/y8xzdgtc2kwjkifd6s8dc/calla-137389-tn.jpg?rlkey=0ly6yjidxu0v7jx4ddn0mz0ux&amp;dl=0","Click to download Image")</f>
      </c>
      <c r="B58" s="0">
        <f>HYPERLINK("https://dl.dropboxusercontent.com/scl/fi/ctdrk3kuetdnf8f6fk78r/womens-t-shirt-size-chartscalla.jpg?rlkey=h1cgt3op9i7268irt02oqbua1&amp;dl=0","Click to download SizeChart")</f>
      </c>
      <c r="C58" s="0" t="inlineStr">
        <is>
          <t>Calla Women's Long Sleeve T-Shirt</t>
        </is>
      </c>
      <c r="D58" s="0" t="inlineStr">
        <is>
          <t>'137389</t>
        </is>
      </c>
      <c r="E58" s="0" t="inlineStr">
        <is>
          <t>UNI CALLA W PE:137389C-L</t>
        </is>
      </c>
      <c r="F58" s="0" t="inlineStr">
        <is>
          <t>'802137389061</t>
        </is>
      </c>
      <c r="G58" s="0" t="inlineStr">
        <is>
          <t>WOMENS</t>
        </is>
      </c>
      <c r="H58" s="0" t="inlineStr">
        <is>
          <t>L</t>
        </is>
      </c>
      <c r="I58" s="0">
        <v>36.99</v>
      </c>
      <c r="J58" s="0">
        <v>3</v>
      </c>
    </row>
    <row r="59" spans="1:10" customHeight="0">
      <c r="A59" s="0">
        <f>HYPERLINK("https://dl.dropboxusercontent.com/scl/fi/y8xzdgtc2kwjkifd6s8dc/calla-137389-tn.jpg?rlkey=0ly6yjidxu0v7jx4ddn0mz0ux&amp;dl=0","Click to download Image")</f>
      </c>
      <c r="B59" s="0">
        <f>HYPERLINK("https://dl.dropboxusercontent.com/scl/fi/ctdrk3kuetdnf8f6fk78r/womens-t-shirt-size-chartscalla.jpg?rlkey=h1cgt3op9i7268irt02oqbua1&amp;dl=0","Click to download SizeChart")</f>
      </c>
      <c r="C59" s="0" t="inlineStr">
        <is>
          <t>Calla Women's Long Sleeve T-Shirt</t>
        </is>
      </c>
      <c r="D59" s="0" t="inlineStr">
        <is>
          <t>'137389</t>
        </is>
      </c>
      <c r="E59" s="0" t="inlineStr">
        <is>
          <t>UNI CALLA W PE:137389D-XL</t>
        </is>
      </c>
      <c r="F59" s="0" t="inlineStr">
        <is>
          <t>'802137389078</t>
        </is>
      </c>
      <c r="G59" s="0" t="inlineStr">
        <is>
          <t>WOMENS</t>
        </is>
      </c>
      <c r="H59" s="0" t="inlineStr">
        <is>
          <t>XL</t>
        </is>
      </c>
      <c r="I59" s="0">
        <v>36.99</v>
      </c>
      <c r="J59" s="0">
        <v>1</v>
      </c>
    </row>
    <row r="60" spans="1:10" customHeight="0">
      <c r="A60" s="0">
        <f>HYPERLINK("https://dl.dropboxusercontent.com/scl/fi/y8xzdgtc2kwjkifd6s8dc/calla-137389-tn.jpg?rlkey=0ly6yjidxu0v7jx4ddn0mz0ux&amp;dl=0","Click to download Image")</f>
      </c>
      <c r="B60" s="0">
        <f>HYPERLINK("https://dl.dropboxusercontent.com/scl/fi/ctdrk3kuetdnf8f6fk78r/womens-t-shirt-size-chartscalla.jpg?rlkey=h1cgt3op9i7268irt02oqbua1&amp;dl=0","Click to download SizeChart")</f>
      </c>
      <c r="C60" s="0" t="inlineStr">
        <is>
          <t>Calla Women's Long Sleeve T-Shirt</t>
        </is>
      </c>
      <c r="D60" s="0" t="inlineStr">
        <is>
          <t>'137389</t>
        </is>
      </c>
      <c r="E60" s="0" t="inlineStr">
        <is>
          <t>UNI CALLA W PE:137389E-2XL</t>
        </is>
      </c>
      <c r="F60" s="0" t="inlineStr">
        <is>
          <t>'802137389085</t>
        </is>
      </c>
      <c r="G60" s="0" t="inlineStr">
        <is>
          <t>WOMENS</t>
        </is>
      </c>
      <c r="H60" s="0" t="inlineStr">
        <is>
          <t>2XL</t>
        </is>
      </c>
      <c r="I60" s="0">
        <v>36.99</v>
      </c>
      <c r="J60" s="0">
        <v>2</v>
      </c>
    </row>
    <row r="61" spans="1:10" customHeight="0">
      <c r="A61" s="0">
        <f>HYPERLINK("https://dl.dropboxusercontent.com/scl/fi/y8xzdgtc2kwjkifd6s8dc/calla-137389-tn.jpg?rlkey=0ly6yjidxu0v7jx4ddn0mz0ux&amp;dl=0","Click to download Image")</f>
      </c>
      <c r="B61" s="0">
        <f>HYPERLINK("https://dl.dropboxusercontent.com/scl/fi/ctdrk3kuetdnf8f6fk78r/womens-t-shirt-size-chartscalla.jpg?rlkey=h1cgt3op9i7268irt02oqbua1&amp;dl=0","Click to download SizeChart")</f>
      </c>
      <c r="C61" s="0" t="inlineStr">
        <is>
          <t>Calla Women's Long Sleeve T-Shirt</t>
        </is>
      </c>
      <c r="D61" s="0" t="inlineStr">
        <is>
          <t>'137389</t>
        </is>
      </c>
      <c r="E61" s="0" t="inlineStr">
        <is>
          <t>UNI CALLA W PE:137389F-3XL</t>
        </is>
      </c>
      <c r="F61" s="0" t="inlineStr">
        <is>
          <t>'802137389092</t>
        </is>
      </c>
      <c r="G61" s="0" t="inlineStr">
        <is>
          <t>WOMENS</t>
        </is>
      </c>
      <c r="H61" s="0" t="inlineStr">
        <is>
          <t>3XL</t>
        </is>
      </c>
      <c r="I61" s="0">
        <v>36.99</v>
      </c>
      <c r="J61" s="0">
        <v>1</v>
      </c>
    </row>
    <row r="62" spans="1:10" customHeight="0">
      <c r="A62" s="0">
        <f>HYPERLINK("https://dl.dropboxusercontent.com/scl/fi/y8xzdgtc2kwjkifd6s8dc/calla-137389-tn.jpg?rlkey=0ly6yjidxu0v7jx4ddn0mz0ux&amp;dl=0","Click to download Image")</f>
      </c>
      <c r="B62" s="0">
        <f>HYPERLINK("https://dl.dropboxusercontent.com/scl/fi/ctdrk3kuetdnf8f6fk78r/womens-t-shirt-size-chartscalla.jpg?rlkey=h1cgt3op9i7268irt02oqbua1&amp;dl=0","Click to download SizeChart")</f>
      </c>
      <c r="C62" s="0" t="inlineStr">
        <is>
          <t>Calla Women's Long Sleeve T-Shirt</t>
        </is>
      </c>
      <c r="D62" s="0" t="inlineStr">
        <is>
          <t>'137389</t>
        </is>
      </c>
      <c r="E62" s="0" t="inlineStr">
        <is>
          <t>UNI CALLA W PE:137389Z-12PK</t>
        </is>
      </c>
      <c r="F62" s="0" t="inlineStr">
        <is>
          <t>'802137389993</t>
        </is>
      </c>
      <c r="G62" s="0" t="inlineStr">
        <is>
          <t>WOMENS</t>
        </is>
      </c>
      <c r="H62" s="0" t="inlineStr">
        <is>
          <t>12 PACK</t>
        </is>
      </c>
      <c r="I62" s="0">
        <v>355.1</v>
      </c>
      <c r="J62" s="0">
        <v>1</v>
      </c>
    </row>
    <row r="63" spans="1:10" customHeight="0">
      <c r="A63" s="0">
        <f>HYPERLINK("https://dl.dropboxusercontent.com/scl/fi/ppnq93hjqmgr8bpbrhgtt/phoenix-138537-tn.jpg?rlkey=kvnsh4a57t96utbifp6bmt9ku&amp;dl=0","Click to download Image")</f>
      </c>
      <c r="C63" s="0" t="inlineStr">
        <is>
          <t>Phoenix Women's Cardigan</t>
        </is>
      </c>
      <c r="D63" s="0" t="inlineStr">
        <is>
          <t>'138537</t>
        </is>
      </c>
      <c r="E63" s="0" t="inlineStr">
        <is>
          <t>UNI PHOENI W BK:138537A-S</t>
        </is>
      </c>
      <c r="F63" s="0" t="inlineStr">
        <is>
          <t>'802138537041</t>
        </is>
      </c>
      <c r="G63" s="0" t="inlineStr">
        <is>
          <t>WOMENS</t>
        </is>
      </c>
      <c r="H63" s="0" t="inlineStr">
        <is>
          <t>S</t>
        </is>
      </c>
      <c r="I63" s="0">
        <v>59.99</v>
      </c>
      <c r="J63" s="0">
        <v>4</v>
      </c>
    </row>
    <row r="64" spans="1:10" customHeight="0">
      <c r="A64" s="0">
        <f>HYPERLINK("https://dl.dropboxusercontent.com/scl/fi/ppnq93hjqmgr8bpbrhgtt/phoenix-138537-tn.jpg?rlkey=kvnsh4a57t96utbifp6bmt9ku&amp;dl=0","Click to download Image")</f>
      </c>
      <c r="C64" s="0" t="inlineStr">
        <is>
          <t>Phoenix Women's Cardigan</t>
        </is>
      </c>
      <c r="D64" s="0" t="inlineStr">
        <is>
          <t>'138537</t>
        </is>
      </c>
      <c r="E64" s="0" t="inlineStr">
        <is>
          <t>UNI PHOENI W BK:138537B-M</t>
        </is>
      </c>
      <c r="F64" s="0" t="inlineStr">
        <is>
          <t>'802138537058</t>
        </is>
      </c>
      <c r="G64" s="0" t="inlineStr">
        <is>
          <t>WOMENS</t>
        </is>
      </c>
      <c r="H64" s="0" t="inlineStr">
        <is>
          <t>M</t>
        </is>
      </c>
      <c r="I64" s="0">
        <v>59.99</v>
      </c>
      <c r="J64" s="0">
        <v>8</v>
      </c>
    </row>
    <row r="65" spans="1:10" customHeight="0">
      <c r="A65" s="0">
        <f>HYPERLINK("https://dl.dropboxusercontent.com/scl/fi/ppnq93hjqmgr8bpbrhgtt/phoenix-138537-tn.jpg?rlkey=kvnsh4a57t96utbifp6bmt9ku&amp;dl=0","Click to download Image")</f>
      </c>
      <c r="C65" s="0" t="inlineStr">
        <is>
          <t>Phoenix Women's Cardigan</t>
        </is>
      </c>
      <c r="D65" s="0" t="inlineStr">
        <is>
          <t>'138537</t>
        </is>
      </c>
      <c r="E65" s="0" t="inlineStr">
        <is>
          <t>UNI PHOENI W BK:138537C-L</t>
        </is>
      </c>
      <c r="F65" s="0" t="inlineStr">
        <is>
          <t>'802138537065</t>
        </is>
      </c>
      <c r="G65" s="0" t="inlineStr">
        <is>
          <t>WOMENS</t>
        </is>
      </c>
      <c r="H65" s="0" t="inlineStr">
        <is>
          <t>L</t>
        </is>
      </c>
      <c r="I65" s="0">
        <v>59.99</v>
      </c>
      <c r="J65" s="0">
        <v>7</v>
      </c>
    </row>
    <row r="66" spans="1:10" customHeight="0">
      <c r="A66" s="0">
        <f>HYPERLINK("https://dl.dropboxusercontent.com/scl/fi/ppnq93hjqmgr8bpbrhgtt/phoenix-138537-tn.jpg?rlkey=kvnsh4a57t96utbifp6bmt9ku&amp;dl=0","Click to download Image")</f>
      </c>
      <c r="C66" s="0" t="inlineStr">
        <is>
          <t>Phoenix Women's Cardigan</t>
        </is>
      </c>
      <c r="D66" s="0" t="inlineStr">
        <is>
          <t>'138537</t>
        </is>
      </c>
      <c r="E66" s="0" t="inlineStr">
        <is>
          <t>UNI PHOENI W BK:138537D-XL</t>
        </is>
      </c>
      <c r="F66" s="0" t="inlineStr">
        <is>
          <t>'802138537072</t>
        </is>
      </c>
      <c r="G66" s="0" t="inlineStr">
        <is>
          <t>WOMENS</t>
        </is>
      </c>
      <c r="H66" s="0" t="inlineStr">
        <is>
          <t>XL</t>
        </is>
      </c>
      <c r="I66" s="0">
        <v>59.99</v>
      </c>
      <c r="J66" s="0">
        <v>4</v>
      </c>
    </row>
    <row r="67" spans="1:10" customHeight="0">
      <c r="A67" s="0">
        <f>HYPERLINK("https://dl.dropboxusercontent.com/scl/fi/ppnq93hjqmgr8bpbrhgtt/phoenix-138537-tn.jpg?rlkey=kvnsh4a57t96utbifp6bmt9ku&amp;dl=0","Click to download Image")</f>
      </c>
      <c r="C67" s="0" t="inlineStr">
        <is>
          <t>Phoenix Women's Cardigan</t>
        </is>
      </c>
      <c r="D67" s="0" t="inlineStr">
        <is>
          <t>'138537</t>
        </is>
      </c>
      <c r="E67" s="0" t="inlineStr">
        <is>
          <t>UNI PHOENI W BK:138537E-2XL</t>
        </is>
      </c>
      <c r="F67" s="0" t="inlineStr">
        <is>
          <t>'802138537089</t>
        </is>
      </c>
      <c r="G67" s="0" t="inlineStr">
        <is>
          <t>WOMENS</t>
        </is>
      </c>
      <c r="H67" s="0" t="inlineStr">
        <is>
          <t>2XL</t>
        </is>
      </c>
      <c r="I67" s="0">
        <v>59.99</v>
      </c>
      <c r="J67" s="0">
        <v>1</v>
      </c>
    </row>
    <row r="68" spans="1:10" customHeight="0">
      <c r="A68" s="0">
        <f>HYPERLINK("https://dl.dropboxusercontent.com/scl/fi/ppnq93hjqmgr8bpbrhgtt/phoenix-138537-tn.jpg?rlkey=kvnsh4a57t96utbifp6bmt9ku&amp;dl=0","Click to download Image")</f>
      </c>
      <c r="C68" s="0" t="inlineStr">
        <is>
          <t>Phoenix Women's Cardigan</t>
        </is>
      </c>
      <c r="D68" s="0" t="inlineStr">
        <is>
          <t>'138537</t>
        </is>
      </c>
      <c r="E68" s="0" t="inlineStr">
        <is>
          <t>UNI PHOENI W BK:138537F-3XL</t>
        </is>
      </c>
      <c r="F68" s="0" t="inlineStr">
        <is>
          <t>'802138537096</t>
        </is>
      </c>
      <c r="G68" s="0" t="inlineStr">
        <is>
          <t>WOMENS</t>
        </is>
      </c>
      <c r="H68" s="0" t="inlineStr">
        <is>
          <t>3XL</t>
        </is>
      </c>
      <c r="I68" s="0">
        <v>59.99</v>
      </c>
      <c r="J68" s="0">
        <v>1</v>
      </c>
    </row>
    <row r="69" spans="1:10" customHeight="0">
      <c r="A69" s="0">
        <f>HYPERLINK("https://dl.dropboxusercontent.com/scl/fi/ppnq93hjqmgr8bpbrhgtt/phoenix-138537-tn.jpg?rlkey=kvnsh4a57t96utbifp6bmt9ku&amp;dl=0","Click to download Image")</f>
      </c>
      <c r="C69" s="0" t="inlineStr">
        <is>
          <t>Phoenix Women's Cardigan</t>
        </is>
      </c>
      <c r="D69" s="0" t="inlineStr">
        <is>
          <t>'138537</t>
        </is>
      </c>
      <c r="E69" s="0" t="inlineStr">
        <is>
          <t>UNI PHOENI W BK:138537Z-12PK</t>
        </is>
      </c>
      <c r="F69" s="0" t="inlineStr">
        <is>
          <t>'802138537997</t>
        </is>
      </c>
      <c r="G69" s="0" t="inlineStr">
        <is>
          <t>WOMENS</t>
        </is>
      </c>
      <c r="H69" s="0" t="inlineStr">
        <is>
          <t>12 PACK</t>
        </is>
      </c>
      <c r="I69" s="0">
        <v>575.9</v>
      </c>
      <c r="J69" s="0">
        <v>1</v>
      </c>
    </row>
    <row r="70" spans="1:10" customHeight="0">
      <c r="A70" s="0">
        <f>HYPERLINK("https://dl.dropboxusercontent.com/scl/fi/d011fr9z2ujvvunbrchsk/maddox-134472-tn.jpg?rlkey=byb1571dsvi7amy3jaodqyvxf&amp;dl=0","Click to download Image")</f>
      </c>
      <c r="C70" s="0" t="inlineStr">
        <is>
          <t>Maddox Men's Cap</t>
        </is>
      </c>
      <c r="D70" s="0" t="inlineStr">
        <is>
          <t>'134471</t>
        </is>
      </c>
      <c r="E70" s="0" t="inlineStr">
        <is>
          <t>UNI MADDOX A PE:134471</t>
        </is>
      </c>
      <c r="F70" s="0" t="inlineStr">
        <is>
          <t>'702134471007</t>
        </is>
      </c>
      <c r="G70" s="0" t="inlineStr">
        <is>
          <t>MENS</t>
        </is>
      </c>
      <c r="H70" s="0" t="inlineStr">
        <is>
          <t>STANDARD MENS</t>
        </is>
      </c>
      <c r="I70" s="0">
        <v>24.99</v>
      </c>
      <c r="J70" s="0">
        <v>57</v>
      </c>
    </row>
    <row r="71" spans="1:10" customHeight="0">
      <c r="A71" s="0">
        <f>HYPERLINK("https://dl.dropboxusercontent.com/scl/fi/jo7tavswe9tdqvpij2hpl/steffi-135135-t.jpg?rlkey=jclnrcnu6tq9zbnizonkck58u&amp;dl=0","Click to download Image")</f>
      </c>
      <c r="C71" s="0" t="inlineStr">
        <is>
          <t>Steffi Women's Cap</t>
        </is>
      </c>
      <c r="D71" s="0" t="inlineStr">
        <is>
          <t>'135135</t>
        </is>
      </c>
      <c r="E71" s="0" t="inlineStr">
        <is>
          <t>UNI STEFFI A BK:135135</t>
        </is>
      </c>
      <c r="F71" s="0" t="inlineStr">
        <is>
          <t>'702135135014</t>
        </is>
      </c>
      <c r="G71" s="0" t="inlineStr">
        <is>
          <t>WOMENS</t>
        </is>
      </c>
      <c r="H71" s="0" t="inlineStr">
        <is>
          <t>WOMENS</t>
        </is>
      </c>
      <c r="I71" s="0">
        <v>24.99</v>
      </c>
      <c r="J71" s="0">
        <v>39</v>
      </c>
    </row>
    <row r="72" spans="1:10" customHeight="0">
      <c r="A72" s="0">
        <f>HYPERLINK("https://dl.dropboxusercontent.com/scl/fi/wkz4bi6do8drdwz75cq3d/relay-134379-af.jpg?rlkey=8ciz8wl3ez3mnwv5zke4l6shm&amp;dl=0","Click to download Image")</f>
      </c>
      <c r="C72" s="0" t="inlineStr">
        <is>
          <t>Relay Sling Bag</t>
        </is>
      </c>
      <c r="D72" s="0" t="inlineStr">
        <is>
          <t>'134379</t>
        </is>
      </c>
      <c r="E72" s="0" t="inlineStr">
        <is>
          <t>UNI RELAY BK:134379</t>
        </is>
      </c>
      <c r="F72" s="0" t="inlineStr">
        <is>
          <t>'902134379017</t>
        </is>
      </c>
      <c r="I72" s="0">
        <v>39.99</v>
      </c>
      <c r="J72" s="0">
        <v>62</v>
      </c>
    </row>
    <row r="73" spans="1:10" customHeight="0">
      <c r="A73" s="0">
        <f>HYPERLINK("https://dl.dropboxusercontent.com/scl/fi/a06wk3267lozfksmhd8mt/phelps-135186-tn.jpg?rlkey=zx8apzol1jigo2bucpv0f0f8l&amp;dl=0","Click to download Image")</f>
      </c>
      <c r="C73" s="0" t="inlineStr">
        <is>
          <t>Phelps Men's Cap</t>
        </is>
      </c>
      <c r="D73" s="0" t="inlineStr">
        <is>
          <t>'135186</t>
        </is>
      </c>
      <c r="E73" s="0" t="inlineStr">
        <is>
          <t>UNI PHELPS A DG:135186</t>
        </is>
      </c>
      <c r="F73" s="0" t="inlineStr">
        <is>
          <t>'702135186009</t>
        </is>
      </c>
      <c r="G73" s="0" t="inlineStr">
        <is>
          <t>MENS</t>
        </is>
      </c>
      <c r="H73" s="0" t="inlineStr">
        <is>
          <t>STANDARD MENS</t>
        </is>
      </c>
      <c r="I73" s="0">
        <v>24.99</v>
      </c>
      <c r="J73" s="0">
        <v>11</v>
      </c>
    </row>
    <row r="74" spans="1:10" customHeight="0">
      <c r="A74" s="0">
        <f>HYPERLINK("https://dl.dropboxusercontent.com/scl/fi/khjm3dy2q5kamd7h0ecgq/tenley-135698-t.jpg?rlkey=jji927hk5xwfjekyj2s3fik5q&amp;dl=0","Click to download Image")</f>
      </c>
      <c r="C74" s="0" t="inlineStr">
        <is>
          <t>Tenley Women's Cap</t>
        </is>
      </c>
      <c r="D74" s="0" t="inlineStr">
        <is>
          <t>'135698</t>
        </is>
      </c>
      <c r="E74" s="0" t="inlineStr">
        <is>
          <t>UNI TENLEY A PE:135698</t>
        </is>
      </c>
      <c r="F74" s="0" t="inlineStr">
        <is>
          <t>'702135698014</t>
        </is>
      </c>
      <c r="G74" s="0" t="inlineStr">
        <is>
          <t>WOMENS</t>
        </is>
      </c>
      <c r="H74" s="0" t="inlineStr">
        <is>
          <t>WOMENS</t>
        </is>
      </c>
      <c r="I74" s="0">
        <v>24.99</v>
      </c>
      <c r="J74" s="0">
        <v>40</v>
      </c>
    </row>
    <row r="75" spans="1:10" customHeight="0">
      <c r="A75" s="0">
        <f>HYPERLINK("https://dl.dropboxusercontent.com/scl/fi/6lvk586e2cpqzrkeuriyb/kingsley-134076-t.jpg?rlkey=zucvtc2opswxqeg1ncz9n1z3i&amp;dl=0","Click to download Image")</f>
      </c>
      <c r="B75" s="0">
        <f>HYPERLINK("https://dl.dropboxusercontent.com/scl/fi/ftxxjkm9ybkknpdm3xt99/graphic-update2022-infant.jpg?rlkey=hbthqzjfuf8v1vws71ocrt6b5&amp;dl=0","Click to download SizeChart")</f>
      </c>
      <c r="C75" s="0" t="inlineStr">
        <is>
          <t>Kingsley Infant Romper</t>
        </is>
      </c>
      <c r="D75" s="0" t="inlineStr">
        <is>
          <t>'134076</t>
        </is>
      </c>
      <c r="E75" s="0" t="inlineStr">
        <is>
          <t>UNI KINGSL I PE:134076A-0-3M</t>
        </is>
      </c>
      <c r="F75" s="0" t="inlineStr">
        <is>
          <t>'802134076001</t>
        </is>
      </c>
      <c r="G75" s="0" t="inlineStr">
        <is>
          <t>INFANT</t>
        </is>
      </c>
      <c r="H75" s="0" t="inlineStr">
        <is>
          <t>0-3M</t>
        </is>
      </c>
      <c r="I75" s="0">
        <v>29.99</v>
      </c>
      <c r="J75" s="0">
        <v>3</v>
      </c>
    </row>
    <row r="76" spans="1:10" customHeight="0">
      <c r="A76" s="0">
        <f>HYPERLINK("https://dl.dropboxusercontent.com/scl/fi/6lvk586e2cpqzrkeuriyb/kingsley-134076-t.jpg?rlkey=zucvtc2opswxqeg1ncz9n1z3i&amp;dl=0","Click to download Image")</f>
      </c>
      <c r="B76" s="0">
        <f>HYPERLINK("https://dl.dropboxusercontent.com/scl/fi/ftxxjkm9ybkknpdm3xt99/graphic-update2022-infant.jpg?rlkey=hbthqzjfuf8v1vws71ocrt6b5&amp;dl=0","Click to download SizeChart")</f>
      </c>
      <c r="C76" s="0" t="inlineStr">
        <is>
          <t>Kingsley Infant Romper</t>
        </is>
      </c>
      <c r="D76" s="0" t="inlineStr">
        <is>
          <t>'134076</t>
        </is>
      </c>
      <c r="E76" s="0" t="inlineStr">
        <is>
          <t>UNI KINGSL I PE:134076B-3-6M</t>
        </is>
      </c>
      <c r="F76" s="0" t="inlineStr">
        <is>
          <t>'802134076018</t>
        </is>
      </c>
      <c r="G76" s="0" t="inlineStr">
        <is>
          <t>INFANT</t>
        </is>
      </c>
      <c r="H76" s="0" t="inlineStr">
        <is>
          <t>3-6M</t>
        </is>
      </c>
      <c r="I76" s="0">
        <v>29.99</v>
      </c>
      <c r="J76" s="0">
        <v>3</v>
      </c>
    </row>
    <row r="77" spans="1:10" customHeight="0">
      <c r="A77" s="0">
        <f>HYPERLINK("https://dl.dropboxusercontent.com/scl/fi/6lvk586e2cpqzrkeuriyb/kingsley-134076-t.jpg?rlkey=zucvtc2opswxqeg1ncz9n1z3i&amp;dl=0","Click to download Image")</f>
      </c>
      <c r="B77" s="0">
        <f>HYPERLINK("https://dl.dropboxusercontent.com/scl/fi/ftxxjkm9ybkknpdm3xt99/graphic-update2022-infant.jpg?rlkey=hbthqzjfuf8v1vws71ocrt6b5&amp;dl=0","Click to download SizeChart")</f>
      </c>
      <c r="C77" s="0" t="inlineStr">
        <is>
          <t>Kingsley Infant Romper</t>
        </is>
      </c>
      <c r="D77" s="0" t="inlineStr">
        <is>
          <t>'134076</t>
        </is>
      </c>
      <c r="E77" s="0" t="inlineStr">
        <is>
          <t>UNI KINGSL I PE:134076C-6-9M</t>
        </is>
      </c>
      <c r="F77" s="0" t="inlineStr">
        <is>
          <t>'802134076025</t>
        </is>
      </c>
      <c r="G77" s="0" t="inlineStr">
        <is>
          <t>INFANT</t>
        </is>
      </c>
      <c r="H77" s="0" t="inlineStr">
        <is>
          <t>6-9M</t>
        </is>
      </c>
      <c r="I77" s="0">
        <v>29.99</v>
      </c>
      <c r="J77" s="0">
        <v>3</v>
      </c>
    </row>
    <row r="78" spans="1:10" customHeight="0">
      <c r="A78" s="0">
        <f>HYPERLINK("https://dl.dropboxusercontent.com/scl/fi/6lvk586e2cpqzrkeuriyb/kingsley-134076-t.jpg?rlkey=zucvtc2opswxqeg1ncz9n1z3i&amp;dl=0","Click to download Image")</f>
      </c>
      <c r="B78" s="0">
        <f>HYPERLINK("https://dl.dropboxusercontent.com/scl/fi/ftxxjkm9ybkknpdm3xt99/graphic-update2022-infant.jpg?rlkey=hbthqzjfuf8v1vws71ocrt6b5&amp;dl=0","Click to download SizeChart")</f>
      </c>
      <c r="C78" s="0" t="inlineStr">
        <is>
          <t>Kingsley Infant Romper</t>
        </is>
      </c>
      <c r="D78" s="0" t="inlineStr">
        <is>
          <t>'134076</t>
        </is>
      </c>
      <c r="E78" s="0" t="inlineStr">
        <is>
          <t>UNI KINGSL I PE:134076F-12M</t>
        </is>
      </c>
      <c r="F78" s="0" t="inlineStr">
        <is>
          <t>'802134076032</t>
        </is>
      </c>
      <c r="G78" s="0" t="inlineStr">
        <is>
          <t>INFANT</t>
        </is>
      </c>
      <c r="H78" s="0" t="inlineStr">
        <is>
          <t>12M</t>
        </is>
      </c>
      <c r="I78" s="0">
        <v>29.99</v>
      </c>
      <c r="J78" s="0">
        <v>4</v>
      </c>
    </row>
    <row r="79" spans="1:10" customHeight="0">
      <c r="A79" s="0">
        <f>HYPERLINK("https://dl.dropboxusercontent.com/scl/fi/6lvk586e2cpqzrkeuriyb/kingsley-134076-t.jpg?rlkey=zucvtc2opswxqeg1ncz9n1z3i&amp;dl=0","Click to download Image")</f>
      </c>
      <c r="B79" s="0">
        <f>HYPERLINK("https://dl.dropboxusercontent.com/scl/fi/ftxxjkm9ybkknpdm3xt99/graphic-update2022-infant.jpg?rlkey=hbthqzjfuf8v1vws71ocrt6b5&amp;dl=0","Click to download SizeChart")</f>
      </c>
      <c r="C79" s="0" t="inlineStr">
        <is>
          <t>Kingsley Infant Romper</t>
        </is>
      </c>
      <c r="D79" s="0" t="inlineStr">
        <is>
          <t>'134076</t>
        </is>
      </c>
      <c r="E79" s="0" t="inlineStr">
        <is>
          <t>UNI KINGSL I PE:134076Z-12PK</t>
        </is>
      </c>
      <c r="F79" s="0" t="inlineStr">
        <is>
          <t>'802134076995</t>
        </is>
      </c>
      <c r="G79" s="0" t="inlineStr">
        <is>
          <t>INFANT</t>
        </is>
      </c>
      <c r="H79" s="0" t="inlineStr">
        <is>
          <t>12 PACK</t>
        </is>
      </c>
      <c r="I79" s="0">
        <v>288</v>
      </c>
      <c r="J79" s="0">
        <v>1</v>
      </c>
    </row>
    <row r="80" spans="1:10" customHeight="0">
      <c r="A80" s="0">
        <f>HYPERLINK("https://dl.dropboxusercontent.com/scl/fi/e7y787u7ww5c8s6u3v88g/christer-134458-tn.jpg?rlkey=v2lcuqo1cxd4e782yonjieetn&amp;dl=0","Click to download Image")</f>
      </c>
      <c r="B80" s="0">
        <f>HYPERLINK("https://dl.dropboxusercontent.com/scl/fi/9f75ccpkpgk19dx02jx96/infant-2023standard-onesie-christer-emmeline.jpg?rlkey=l763fqjv59zkol2rts3xsg72j&amp;dl=0","Click to download SizeChart")</f>
      </c>
      <c r="C80" s="0" t="inlineStr">
        <is>
          <t>Christer Infant Bodysuit</t>
        </is>
      </c>
      <c r="D80" s="0" t="inlineStr">
        <is>
          <t>'134458</t>
        </is>
      </c>
      <c r="E80" s="0" t="inlineStr">
        <is>
          <t>UNI CHRIST I PE:134458A-0-3M</t>
        </is>
      </c>
      <c r="F80" s="0" t="inlineStr">
        <is>
          <t>'802134458005</t>
        </is>
      </c>
      <c r="G80" s="0" t="inlineStr">
        <is>
          <t>INFANT</t>
        </is>
      </c>
      <c r="H80" s="0" t="inlineStr">
        <is>
          <t>0-3M</t>
        </is>
      </c>
      <c r="I80" s="0">
        <v>24.99</v>
      </c>
      <c r="J80" s="0">
        <v>0</v>
      </c>
    </row>
    <row r="81" spans="1:10" customHeight="0">
      <c r="A81" s="0">
        <f>HYPERLINK("https://dl.dropboxusercontent.com/scl/fi/e7y787u7ww5c8s6u3v88g/christer-134458-tn.jpg?rlkey=v2lcuqo1cxd4e782yonjieetn&amp;dl=0","Click to download Image")</f>
      </c>
      <c r="B81" s="0">
        <f>HYPERLINK("https://dl.dropboxusercontent.com/scl/fi/9f75ccpkpgk19dx02jx96/infant-2023standard-onesie-christer-emmeline.jpg?rlkey=l763fqjv59zkol2rts3xsg72j&amp;dl=0","Click to download SizeChart")</f>
      </c>
      <c r="C81" s="0" t="inlineStr">
        <is>
          <t>Christer Infant Bodysuit</t>
        </is>
      </c>
      <c r="D81" s="0" t="inlineStr">
        <is>
          <t>'134458</t>
        </is>
      </c>
      <c r="E81" s="0" t="inlineStr">
        <is>
          <t>UNI CHRIST I PE:134458B-3-6M</t>
        </is>
      </c>
      <c r="F81" s="0" t="inlineStr">
        <is>
          <t>'802134458012</t>
        </is>
      </c>
      <c r="G81" s="0" t="inlineStr">
        <is>
          <t>INFANT</t>
        </is>
      </c>
      <c r="H81" s="0" t="inlineStr">
        <is>
          <t>3-6M</t>
        </is>
      </c>
      <c r="I81" s="0">
        <v>24.99</v>
      </c>
      <c r="J81" s="0">
        <v>0</v>
      </c>
    </row>
    <row r="82" spans="1:10" customHeight="0">
      <c r="A82" s="0">
        <f>HYPERLINK("https://dl.dropboxusercontent.com/scl/fi/e7y787u7ww5c8s6u3v88g/christer-134458-tn.jpg?rlkey=v2lcuqo1cxd4e782yonjieetn&amp;dl=0","Click to download Image")</f>
      </c>
      <c r="B82" s="0">
        <f>HYPERLINK("https://dl.dropboxusercontent.com/scl/fi/9f75ccpkpgk19dx02jx96/infant-2023standard-onesie-christer-emmeline.jpg?rlkey=l763fqjv59zkol2rts3xsg72j&amp;dl=0","Click to download SizeChart")</f>
      </c>
      <c r="C82" s="0" t="inlineStr">
        <is>
          <t>Christer Infant Bodysuit</t>
        </is>
      </c>
      <c r="D82" s="0" t="inlineStr">
        <is>
          <t>'134458</t>
        </is>
      </c>
      <c r="E82" s="0" t="inlineStr">
        <is>
          <t>UNI CHRIST I PE:134458C-6-9M</t>
        </is>
      </c>
      <c r="F82" s="0" t="inlineStr">
        <is>
          <t>'802134458029</t>
        </is>
      </c>
      <c r="G82" s="0" t="inlineStr">
        <is>
          <t>INFANT</t>
        </is>
      </c>
      <c r="H82" s="0" t="inlineStr">
        <is>
          <t>6-9M</t>
        </is>
      </c>
      <c r="I82" s="0">
        <v>24.99</v>
      </c>
      <c r="J82" s="0">
        <v>2</v>
      </c>
    </row>
    <row r="83" spans="1:10" customHeight="0">
      <c r="A83" s="0">
        <f>HYPERLINK("https://dl.dropboxusercontent.com/scl/fi/e7y787u7ww5c8s6u3v88g/christer-134458-tn.jpg?rlkey=v2lcuqo1cxd4e782yonjieetn&amp;dl=0","Click to download Image")</f>
      </c>
      <c r="B83" s="0">
        <f>HYPERLINK("https://dl.dropboxusercontent.com/scl/fi/9f75ccpkpgk19dx02jx96/infant-2023standard-onesie-christer-emmeline.jpg?rlkey=l763fqjv59zkol2rts3xsg72j&amp;dl=0","Click to download SizeChart")</f>
      </c>
      <c r="C83" s="0" t="inlineStr">
        <is>
          <t>Christer Infant Bodysuit</t>
        </is>
      </c>
      <c r="D83" s="0" t="inlineStr">
        <is>
          <t>'134458</t>
        </is>
      </c>
      <c r="E83" s="0" t="inlineStr">
        <is>
          <t>UNI CHRIST I PE:134458F-12M</t>
        </is>
      </c>
      <c r="F83" s="0" t="inlineStr">
        <is>
          <t>'802134458036</t>
        </is>
      </c>
      <c r="G83" s="0" t="inlineStr">
        <is>
          <t>INFANT</t>
        </is>
      </c>
      <c r="H83" s="0" t="inlineStr">
        <is>
          <t>9M</t>
        </is>
      </c>
      <c r="I83" s="0">
        <v>24.99</v>
      </c>
      <c r="J83" s="0">
        <v>1</v>
      </c>
    </row>
    <row r="84" spans="1:10" customHeight="0">
      <c r="A84" s="0">
        <f>HYPERLINK("https://dl.dropboxusercontent.com/scl/fi/e7y787u7ww5c8s6u3v88g/christer-134458-tn.jpg?rlkey=v2lcuqo1cxd4e782yonjieetn&amp;dl=0","Click to download Image")</f>
      </c>
      <c r="B84" s="0">
        <f>HYPERLINK("https://dl.dropboxusercontent.com/scl/fi/9f75ccpkpgk19dx02jx96/infant-2023standard-onesie-christer-emmeline.jpg?rlkey=l763fqjv59zkol2rts3xsg72j&amp;dl=0","Click to download SizeChart")</f>
      </c>
      <c r="C84" s="0" t="inlineStr">
        <is>
          <t>Christer Infant Bodysuit</t>
        </is>
      </c>
      <c r="D84" s="0" t="inlineStr">
        <is>
          <t>'134458</t>
        </is>
      </c>
      <c r="E84" s="0" t="inlineStr">
        <is>
          <t>UNI CHRIST I PE:134458Z-12PK</t>
        </is>
      </c>
      <c r="F84" s="0" t="inlineStr">
        <is>
          <t>'802134458999</t>
        </is>
      </c>
      <c r="G84" s="0" t="inlineStr">
        <is>
          <t>INFANT</t>
        </is>
      </c>
      <c r="H84" s="0" t="inlineStr">
        <is>
          <t>12 PACK</t>
        </is>
      </c>
      <c r="I84" s="0">
        <v>240</v>
      </c>
      <c r="J84" s="0">
        <v>0</v>
      </c>
    </row>
    <row r="85" spans="1:10" customHeight="0">
      <c r="A85" s="0">
        <f>HYPERLINK("https://dl.dropboxusercontent.com/scl/fi/v7w4mtznnx4vxyd2f5ce2/editdsc8649-copy.jpg?rlkey=qw3umcmw0gdrc7spb4eq7kjxi&amp;dl=0","Click to download Image")</f>
      </c>
      <c r="C85" s="0" t="inlineStr">
        <is>
          <t>Fargo Men's Beanie</t>
        </is>
      </c>
      <c r="D85" s="0" t="inlineStr">
        <is>
          <t>'144523</t>
        </is>
      </c>
      <c r="E85" s="0" t="inlineStr">
        <is>
          <t>UNI FARGO A BK:144523</t>
        </is>
      </c>
      <c r="F85" s="0" t="inlineStr">
        <is>
          <t>'702144523017</t>
        </is>
      </c>
      <c r="G85" s="0" t="inlineStr">
        <is>
          <t>MENS</t>
        </is>
      </c>
      <c r="H85" s="0" t="inlineStr">
        <is>
          <t>ADULT</t>
        </is>
      </c>
      <c r="I85" s="0">
        <v>24.99</v>
      </c>
      <c r="J85" s="0">
        <v>49</v>
      </c>
    </row>
    <row r="86" spans="1:10" customHeight="0">
      <c r="A86" s="0">
        <f>HYPERLINK("https://dl.dropboxusercontent.com/scl/fi/2bg0rtofowb7ey8nu5whv/loum1.jpg?rlkey=5nm39eicithzk1cc5i1gezzs1&amp;dl=0","Click to download Image")</f>
      </c>
      <c r="C86" s="0" t="inlineStr">
        <is>
          <t>Lou Women's Tank Top</t>
        </is>
      </c>
      <c r="D86" s="0" t="inlineStr">
        <is>
          <t>'123317</t>
        </is>
      </c>
      <c r="E86" s="0" t="inlineStr">
        <is>
          <t>UNI LOU W RE:123317A-S</t>
        </is>
      </c>
      <c r="F86" s="0" t="inlineStr">
        <is>
          <t>'802123317047</t>
        </is>
      </c>
      <c r="G86" s="0" t="inlineStr">
        <is>
          <t>WOMENS</t>
        </is>
      </c>
      <c r="H86" s="0" t="inlineStr">
        <is>
          <t>S</t>
        </is>
      </c>
      <c r="I86" s="0">
        <v>29.99</v>
      </c>
      <c r="J86" s="0">
        <v>3</v>
      </c>
    </row>
    <row r="87" spans="1:10" customHeight="0">
      <c r="A87" s="0">
        <f>HYPERLINK("https://dl.dropboxusercontent.com/scl/fi/2bg0rtofowb7ey8nu5whv/loum1.jpg?rlkey=5nm39eicithzk1cc5i1gezzs1&amp;dl=0","Click to download Image")</f>
      </c>
      <c r="C87" s="0" t="inlineStr">
        <is>
          <t>Lou Women's Tank Top</t>
        </is>
      </c>
      <c r="D87" s="0" t="inlineStr">
        <is>
          <t>'123317</t>
        </is>
      </c>
      <c r="E87" s="0" t="inlineStr">
        <is>
          <t>UNI LOU W RE:123317B-M</t>
        </is>
      </c>
      <c r="F87" s="0" t="inlineStr">
        <is>
          <t>'802123317054</t>
        </is>
      </c>
      <c r="G87" s="0" t="inlineStr">
        <is>
          <t>WOMENS</t>
        </is>
      </c>
      <c r="H87" s="0" t="inlineStr">
        <is>
          <t>M</t>
        </is>
      </c>
      <c r="I87" s="0">
        <v>29.99</v>
      </c>
      <c r="J87" s="0">
        <v>6</v>
      </c>
    </row>
    <row r="88" spans="1:10" customHeight="0">
      <c r="A88" s="0">
        <f>HYPERLINK("https://dl.dropboxusercontent.com/scl/fi/2bg0rtofowb7ey8nu5whv/loum1.jpg?rlkey=5nm39eicithzk1cc5i1gezzs1&amp;dl=0","Click to download Image")</f>
      </c>
      <c r="C88" s="0" t="inlineStr">
        <is>
          <t>Lou Women's Tank Top</t>
        </is>
      </c>
      <c r="D88" s="0" t="inlineStr">
        <is>
          <t>'123317</t>
        </is>
      </c>
      <c r="E88" s="0" t="inlineStr">
        <is>
          <t>UNI LOU W RE:123317C-L</t>
        </is>
      </c>
      <c r="F88" s="0" t="inlineStr">
        <is>
          <t>'802123317061</t>
        </is>
      </c>
      <c r="G88" s="0" t="inlineStr">
        <is>
          <t>WOMENS</t>
        </is>
      </c>
      <c r="H88" s="0" t="inlineStr">
        <is>
          <t>L</t>
        </is>
      </c>
      <c r="I88" s="0">
        <v>29.99</v>
      </c>
      <c r="J88" s="0">
        <v>7</v>
      </c>
    </row>
    <row r="89" spans="1:10" customHeight="0">
      <c r="A89" s="0">
        <f>HYPERLINK("https://dl.dropboxusercontent.com/scl/fi/2bg0rtofowb7ey8nu5whv/loum1.jpg?rlkey=5nm39eicithzk1cc5i1gezzs1&amp;dl=0","Click to download Image")</f>
      </c>
      <c r="C89" s="0" t="inlineStr">
        <is>
          <t>Lou Women's Tank Top</t>
        </is>
      </c>
      <c r="D89" s="0" t="inlineStr">
        <is>
          <t>'123317</t>
        </is>
      </c>
      <c r="E89" s="0" t="inlineStr">
        <is>
          <t>UNI LOU W RE:123317D-XL</t>
        </is>
      </c>
      <c r="F89" s="0" t="inlineStr">
        <is>
          <t>'802123317078</t>
        </is>
      </c>
      <c r="G89" s="0" t="inlineStr">
        <is>
          <t>WOMENS</t>
        </is>
      </c>
      <c r="H89" s="0" t="inlineStr">
        <is>
          <t>XL</t>
        </is>
      </c>
      <c r="I89" s="0">
        <v>29.99</v>
      </c>
      <c r="J89" s="0">
        <v>3</v>
      </c>
    </row>
    <row r="90" spans="1:10" customHeight="0">
      <c r="A90" s="0">
        <f>HYPERLINK("https://dl.dropboxusercontent.com/scl/fi/2bg0rtofowb7ey8nu5whv/loum1.jpg?rlkey=5nm39eicithzk1cc5i1gezzs1&amp;dl=0","Click to download Image")</f>
      </c>
      <c r="C90" s="0" t="inlineStr">
        <is>
          <t>Lou Women's Tank Top</t>
        </is>
      </c>
      <c r="D90" s="0" t="inlineStr">
        <is>
          <t>'123317</t>
        </is>
      </c>
      <c r="E90" s="0" t="inlineStr">
        <is>
          <t>UNI LOU W RE:123317E-2XL</t>
        </is>
      </c>
      <c r="F90" s="0" t="inlineStr">
        <is>
          <t>'802123317085</t>
        </is>
      </c>
      <c r="G90" s="0" t="inlineStr">
        <is>
          <t>WOMENS</t>
        </is>
      </c>
      <c r="H90" s="0" t="inlineStr">
        <is>
          <t>2XL</t>
        </is>
      </c>
      <c r="I90" s="0">
        <v>29.99</v>
      </c>
      <c r="J90" s="0">
        <v>2</v>
      </c>
    </row>
    <row r="91" spans="1:10" customHeight="0">
      <c r="A91" s="0">
        <f>HYPERLINK("https://dl.dropboxusercontent.com/scl/fi/2bg0rtofowb7ey8nu5whv/loum1.jpg?rlkey=5nm39eicithzk1cc5i1gezzs1&amp;dl=0","Click to download Image")</f>
      </c>
      <c r="C91" s="0" t="inlineStr">
        <is>
          <t>Lou Women's Tank Top</t>
        </is>
      </c>
      <c r="D91" s="0" t="inlineStr">
        <is>
          <t>'123317</t>
        </is>
      </c>
      <c r="E91" s="0" t="inlineStr">
        <is>
          <t>UNI LOU W RE:123317F-3XL</t>
        </is>
      </c>
      <c r="F91" s="0" t="inlineStr">
        <is>
          <t>'802123317092</t>
        </is>
      </c>
      <c r="G91" s="0" t="inlineStr">
        <is>
          <t>WOMENS</t>
        </is>
      </c>
      <c r="H91" s="0" t="inlineStr">
        <is>
          <t>3XL</t>
        </is>
      </c>
      <c r="I91" s="0">
        <v>29.99</v>
      </c>
      <c r="J91" s="0">
        <v>0</v>
      </c>
    </row>
    <row r="92" spans="1:10" customHeight="0">
      <c r="A92" s="0">
        <f>HYPERLINK("https://dl.dropboxusercontent.com/scl/fi/2bg0rtofowb7ey8nu5whv/loum1.jpg?rlkey=5nm39eicithzk1cc5i1gezzs1&amp;dl=0","Click to download Image")</f>
      </c>
      <c r="C92" s="0" t="inlineStr">
        <is>
          <t>Lou Women's Tank Top</t>
        </is>
      </c>
      <c r="D92" s="0" t="inlineStr">
        <is>
          <t>'123317</t>
        </is>
      </c>
      <c r="E92" s="0" t="inlineStr">
        <is>
          <t>UNI LOU W RE 12PK:123317Z-12PK</t>
        </is>
      </c>
      <c r="F92" s="0" t="inlineStr">
        <is>
          <t>'802123317993</t>
        </is>
      </c>
      <c r="G92" s="0" t="inlineStr">
        <is>
          <t>WOMENS</t>
        </is>
      </c>
      <c r="H92" s="0" t="inlineStr">
        <is>
          <t>12 PACK</t>
        </is>
      </c>
      <c r="I92" s="0">
        <v>288</v>
      </c>
      <c r="J92" s="0">
        <v>1</v>
      </c>
    </row>
    <row r="93" spans="1:10" customHeight="0">
      <c r="A93" s="0">
        <f>HYPERLINK("https://dl.dropboxusercontent.com/scl/fi/gazobnetas42s96myju39/124988-af.jpg?rlkey=dgdekjbhyu5tjmk47zmg7c2km&amp;dl=0","Click to download Image")</f>
      </c>
      <c r="C93" s="0" t="inlineStr">
        <is>
          <t>Valley Women's Cap</t>
        </is>
      </c>
      <c r="D93" s="0" t="inlineStr">
        <is>
          <t>'124988</t>
        </is>
      </c>
      <c r="E93" s="0" t="inlineStr">
        <is>
          <t>UNI VALLEY A PE:124988</t>
        </is>
      </c>
      <c r="F93" s="0" t="inlineStr">
        <is>
          <t>'702124988003</t>
        </is>
      </c>
      <c r="G93" s="0" t="inlineStr">
        <is>
          <t>WOMENS</t>
        </is>
      </c>
      <c r="H93" s="0" t="inlineStr">
        <is>
          <t>WOMEN:56CM</t>
        </is>
      </c>
      <c r="I93" s="0">
        <v>22.99</v>
      </c>
      <c r="J93" s="0">
        <v>43</v>
      </c>
    </row>
    <row r="94" spans="1:10" customHeight="0">
      <c r="A94" s="0">
        <f>HYPERLINK("https://dl.dropboxusercontent.com/scl/fi/e5lei928ctg8q0gl4i5il/124514-af.jpg?rlkey=8jlpxkq1hi2mb46v7kx5hiwyz&amp;dl=0","Click to download Image")</f>
      </c>
      <c r="B94" s="0">
        <f>HYPERLINK("https://dl.dropboxusercontent.com/scl/fi/y5ktpm2ojkabm7qi8cvih/mens-jackets-size-chartsrigby.jpg?rlkey=iawnvj58x1ksk92xjmxwvlfmg&amp;dl=0","Click to download SizeChart")</f>
      </c>
      <c r="C94" s="0" t="inlineStr">
        <is>
          <t>Rigby Men's Windbreaker</t>
        </is>
      </c>
      <c r="D94" s="0" t="inlineStr">
        <is>
          <t>'124514</t>
        </is>
      </c>
      <c r="E94" s="0" t="inlineStr">
        <is>
          <t>UNI RIGBY M BK:124514A-S</t>
        </is>
      </c>
      <c r="F94" s="0" t="inlineStr">
        <is>
          <t>'802124514049</t>
        </is>
      </c>
      <c r="G94" s="0" t="inlineStr">
        <is>
          <t>MENS</t>
        </is>
      </c>
      <c r="H94" s="0" t="inlineStr">
        <is>
          <t>S</t>
        </is>
      </c>
      <c r="I94" s="0">
        <v>59.99</v>
      </c>
      <c r="J94" s="0">
        <v>0</v>
      </c>
    </row>
    <row r="95" spans="1:10" customHeight="0">
      <c r="A95" s="0">
        <f>HYPERLINK("https://dl.dropboxusercontent.com/scl/fi/e5lei928ctg8q0gl4i5il/124514-af.jpg?rlkey=8jlpxkq1hi2mb46v7kx5hiwyz&amp;dl=0","Click to download Image")</f>
      </c>
      <c r="B95" s="0">
        <f>HYPERLINK("https://dl.dropboxusercontent.com/scl/fi/y5ktpm2ojkabm7qi8cvih/mens-jackets-size-chartsrigby.jpg?rlkey=iawnvj58x1ksk92xjmxwvlfmg&amp;dl=0","Click to download SizeChart")</f>
      </c>
      <c r="C95" s="0" t="inlineStr">
        <is>
          <t>Rigby Men's Windbreaker</t>
        </is>
      </c>
      <c r="D95" s="0" t="inlineStr">
        <is>
          <t>'124514</t>
        </is>
      </c>
      <c r="E95" s="0" t="inlineStr">
        <is>
          <t>UNI RIGBY M BK:124514B-M</t>
        </is>
      </c>
      <c r="F95" s="0" t="inlineStr">
        <is>
          <t>'802124514056</t>
        </is>
      </c>
      <c r="G95" s="0" t="inlineStr">
        <is>
          <t>MENS</t>
        </is>
      </c>
      <c r="H95" s="0" t="inlineStr">
        <is>
          <t>M</t>
        </is>
      </c>
      <c r="I95" s="0">
        <v>59.99</v>
      </c>
      <c r="J95" s="0">
        <v>2</v>
      </c>
    </row>
    <row r="96" spans="1:10" customHeight="0">
      <c r="A96" s="0">
        <f>HYPERLINK("https://dl.dropboxusercontent.com/scl/fi/e5lei928ctg8q0gl4i5il/124514-af.jpg?rlkey=8jlpxkq1hi2mb46v7kx5hiwyz&amp;dl=0","Click to download Image")</f>
      </c>
      <c r="B96" s="0">
        <f>HYPERLINK("https://dl.dropboxusercontent.com/scl/fi/y5ktpm2ojkabm7qi8cvih/mens-jackets-size-chartsrigby.jpg?rlkey=iawnvj58x1ksk92xjmxwvlfmg&amp;dl=0","Click to download SizeChart")</f>
      </c>
      <c r="C96" s="0" t="inlineStr">
        <is>
          <t>Rigby Men's Windbreaker</t>
        </is>
      </c>
      <c r="D96" s="0" t="inlineStr">
        <is>
          <t>'124514</t>
        </is>
      </c>
      <c r="E96" s="0" t="inlineStr">
        <is>
          <t>UNI RIGBY M BK:124514C-L</t>
        </is>
      </c>
      <c r="F96" s="0" t="inlineStr">
        <is>
          <t>'802124514063</t>
        </is>
      </c>
      <c r="G96" s="0" t="inlineStr">
        <is>
          <t>MENS</t>
        </is>
      </c>
      <c r="H96" s="0" t="inlineStr">
        <is>
          <t>L</t>
        </is>
      </c>
      <c r="I96" s="0">
        <v>59.99</v>
      </c>
      <c r="J96" s="0">
        <v>0</v>
      </c>
    </row>
    <row r="97" spans="1:10" customHeight="0">
      <c r="A97" s="0">
        <f>HYPERLINK("https://dl.dropboxusercontent.com/scl/fi/e5lei928ctg8q0gl4i5il/124514-af.jpg?rlkey=8jlpxkq1hi2mb46v7kx5hiwyz&amp;dl=0","Click to download Image")</f>
      </c>
      <c r="B97" s="0">
        <f>HYPERLINK("https://dl.dropboxusercontent.com/scl/fi/y5ktpm2ojkabm7qi8cvih/mens-jackets-size-chartsrigby.jpg?rlkey=iawnvj58x1ksk92xjmxwvlfmg&amp;dl=0","Click to download SizeChart")</f>
      </c>
      <c r="C97" s="0" t="inlineStr">
        <is>
          <t>Rigby Men's Windbreaker</t>
        </is>
      </c>
      <c r="D97" s="0" t="inlineStr">
        <is>
          <t>'124514</t>
        </is>
      </c>
      <c r="E97" s="0" t="inlineStr">
        <is>
          <t>UNI RIGBY M BK:124514D-XL</t>
        </is>
      </c>
      <c r="F97" s="0" t="inlineStr">
        <is>
          <t>'802124514070</t>
        </is>
      </c>
      <c r="G97" s="0" t="inlineStr">
        <is>
          <t>MENS</t>
        </is>
      </c>
      <c r="H97" s="0" t="inlineStr">
        <is>
          <t>XL</t>
        </is>
      </c>
      <c r="I97" s="0">
        <v>59.99</v>
      </c>
      <c r="J97" s="0">
        <v>3</v>
      </c>
    </row>
    <row r="98" spans="1:10" customHeight="0">
      <c r="A98" s="0">
        <f>HYPERLINK("https://dl.dropboxusercontent.com/scl/fi/e5lei928ctg8q0gl4i5il/124514-af.jpg?rlkey=8jlpxkq1hi2mb46v7kx5hiwyz&amp;dl=0","Click to download Image")</f>
      </c>
      <c r="B98" s="0">
        <f>HYPERLINK("https://dl.dropboxusercontent.com/scl/fi/y5ktpm2ojkabm7qi8cvih/mens-jackets-size-chartsrigby.jpg?rlkey=iawnvj58x1ksk92xjmxwvlfmg&amp;dl=0","Click to download SizeChart")</f>
      </c>
      <c r="C98" s="0" t="inlineStr">
        <is>
          <t>Rigby Men's Windbreaker</t>
        </is>
      </c>
      <c r="D98" s="0" t="inlineStr">
        <is>
          <t>'124514</t>
        </is>
      </c>
      <c r="E98" s="0" t="inlineStr">
        <is>
          <t>UNI RIGBY M BK:124514E-2XL</t>
        </is>
      </c>
      <c r="F98" s="0" t="inlineStr">
        <is>
          <t>'802124514087</t>
        </is>
      </c>
      <c r="G98" s="0" t="inlineStr">
        <is>
          <t>MENS</t>
        </is>
      </c>
      <c r="H98" s="0" t="inlineStr">
        <is>
          <t>2XL</t>
        </is>
      </c>
      <c r="I98" s="0">
        <v>59.99</v>
      </c>
      <c r="J98" s="0">
        <v>1</v>
      </c>
    </row>
    <row r="99" spans="1:10" customHeight="0">
      <c r="A99" s="0">
        <f>HYPERLINK("https://dl.dropboxusercontent.com/scl/fi/e5lei928ctg8q0gl4i5il/124514-af.jpg?rlkey=8jlpxkq1hi2mb46v7kx5hiwyz&amp;dl=0","Click to download Image")</f>
      </c>
      <c r="B99" s="0">
        <f>HYPERLINK("https://dl.dropboxusercontent.com/scl/fi/y5ktpm2ojkabm7qi8cvih/mens-jackets-size-chartsrigby.jpg?rlkey=iawnvj58x1ksk92xjmxwvlfmg&amp;dl=0","Click to download SizeChart")</f>
      </c>
      <c r="C99" s="0" t="inlineStr">
        <is>
          <t>Rigby Men's Windbreaker</t>
        </is>
      </c>
      <c r="D99" s="0" t="inlineStr">
        <is>
          <t>'124514</t>
        </is>
      </c>
      <c r="E99" s="0" t="inlineStr">
        <is>
          <t>UNI RIGBY M BK:124514F-3XL</t>
        </is>
      </c>
      <c r="F99" s="0" t="inlineStr">
        <is>
          <t>'802124514094</t>
        </is>
      </c>
      <c r="G99" s="0" t="inlineStr">
        <is>
          <t>MENS</t>
        </is>
      </c>
      <c r="H99" s="0" t="inlineStr">
        <is>
          <t>3XL</t>
        </is>
      </c>
      <c r="I99" s="0">
        <v>59.99</v>
      </c>
      <c r="J99" s="0">
        <v>1</v>
      </c>
    </row>
    <row r="100" spans="1:10" customHeight="0">
      <c r="A100" s="0">
        <f>HYPERLINK("https://dl.dropboxusercontent.com/scl/fi/e5lei928ctg8q0gl4i5il/124514-af.jpg?rlkey=8jlpxkq1hi2mb46v7kx5hiwyz&amp;dl=0","Click to download Image")</f>
      </c>
      <c r="B100" s="0">
        <f>HYPERLINK("https://dl.dropboxusercontent.com/scl/fi/y5ktpm2ojkabm7qi8cvih/mens-jackets-size-chartsrigby.jpg?rlkey=iawnvj58x1ksk92xjmxwvlfmg&amp;dl=0","Click to download SizeChart")</f>
      </c>
      <c r="C100" s="0" t="inlineStr">
        <is>
          <t>Rigby Men's Windbreaker</t>
        </is>
      </c>
      <c r="D100" s="0" t="inlineStr">
        <is>
          <t>'124514</t>
        </is>
      </c>
      <c r="E100" s="0" t="inlineStr">
        <is>
          <t>UNI RIGBY M BK 12PK:124514Z-12PK</t>
        </is>
      </c>
      <c r="F100" s="0" t="inlineStr">
        <is>
          <t>'802124514995</t>
        </is>
      </c>
      <c r="G100" s="0" t="inlineStr">
        <is>
          <t>MENS</t>
        </is>
      </c>
      <c r="H100" s="0" t="inlineStr">
        <is>
          <t>12 PACK</t>
        </is>
      </c>
      <c r="I100" s="0">
        <v>582</v>
      </c>
      <c r="J100" s="0">
        <v>0</v>
      </c>
    </row>
    <row r="101" spans="1:10" customHeight="0">
      <c r="A101" s="0">
        <f>HYPERLINK("https://dl.dropboxusercontent.com/scl/fi/shpsmgtbzi0gqharsswgn/127916-af.jpg?rlkey=xofus4mw88jlsgucheuai6uwc&amp;dl=0","Click to download Image")</f>
      </c>
      <c r="C101" s="0" t="inlineStr">
        <is>
          <t>Fessler Infant Cap</t>
        </is>
      </c>
      <c r="D101" s="0" t="inlineStr">
        <is>
          <t>'124763</t>
        </is>
      </c>
      <c r="E101" s="0" t="inlineStr">
        <is>
          <t>UNI FESSLE I PE:124763</t>
        </is>
      </c>
      <c r="F101" s="0" t="inlineStr">
        <is>
          <t>'702124763051</t>
        </is>
      </c>
      <c r="G101" s="0" t="inlineStr">
        <is>
          <t>INFANT</t>
        </is>
      </c>
      <c r="H101" s="0" t="inlineStr">
        <is>
          <t>STANDARD:47CM</t>
        </is>
      </c>
      <c r="I101" s="0">
        <v>22.99</v>
      </c>
      <c r="J101" s="0">
        <v>48</v>
      </c>
    </row>
    <row r="102" spans="1:10" customHeight="0">
      <c r="A102" s="0">
        <f>HYPERLINK("https://dl.dropboxusercontent.com/scl/fi/o488rp1vualfksvq1oezh/127916-af.jpg?rlkey=nnfpvfdyopwx0f3v5ona1f0uw&amp;dl=0","Click to download Image")</f>
      </c>
      <c r="C102" s="0" t="inlineStr">
        <is>
          <t>Fessler Youth Cap</t>
        </is>
      </c>
      <c r="D102" s="0" t="inlineStr">
        <is>
          <t>'127916</t>
        </is>
      </c>
      <c r="E102" s="0" t="inlineStr">
        <is>
          <t>UNI FESSLER Y PE:127916</t>
        </is>
      </c>
      <c r="F102" s="0" t="inlineStr">
        <is>
          <t>'702127916034</t>
        </is>
      </c>
      <c r="G102" s="0" t="inlineStr">
        <is>
          <t>YOUTH</t>
        </is>
      </c>
      <c r="H102" s="0" t="inlineStr">
        <is>
          <t>STANDARD:55CM</t>
        </is>
      </c>
      <c r="I102" s="0">
        <v>22.99</v>
      </c>
      <c r="J102" s="0">
        <v>48</v>
      </c>
    </row>
    <row r="103" spans="1:10" customHeight="0">
      <c r="A103" s="0">
        <f>HYPERLINK("https://dl.dropboxusercontent.com/scl/fi/7r5f3n9iqyz08wo4qoz4x/129770-af.jpg?rlkey=xslpjwwjb3q5g5rck10ppbs28&amp;dl=0","Click to download Image")</f>
      </c>
      <c r="C103" s="0" t="inlineStr">
        <is>
          <t>Miles Youth Cap</t>
        </is>
      </c>
      <c r="D103" s="0" t="inlineStr">
        <is>
          <t>'129770</t>
        </is>
      </c>
      <c r="E103" s="0" t="inlineStr">
        <is>
          <t>UNI MILES Y BC:129770</t>
        </is>
      </c>
      <c r="F103" s="0" t="inlineStr">
        <is>
          <t>'702129770030</t>
        </is>
      </c>
      <c r="G103" s="0" t="inlineStr">
        <is>
          <t>YOUTH</t>
        </is>
      </c>
      <c r="H103" s="0" t="inlineStr">
        <is>
          <t>STANDARD:55CM</t>
        </is>
      </c>
      <c r="I103" s="0">
        <v>29.99</v>
      </c>
      <c r="J103" s="0">
        <v>25</v>
      </c>
    </row>
    <row r="104" spans="1:10" customHeight="0">
      <c r="A104" s="0">
        <f>HYPERLINK("https://dl.dropboxusercontent.com/scl/fi/09e9pe93laszghy8wn9qi/orion-129958-af.jpg?rlkey=27h5li4mlf0s3xzu0yp398znw&amp;dl=0","Click to download Image")</f>
      </c>
      <c r="C104" s="0" t="inlineStr">
        <is>
          <t>Orion Mens Cap</t>
        </is>
      </c>
      <c r="D104" s="0" t="inlineStr">
        <is>
          <t>'129958</t>
        </is>
      </c>
      <c r="E104" s="0" t="inlineStr">
        <is>
          <t>UNI ORION A PE:129958</t>
        </is>
      </c>
      <c r="F104" s="0" t="inlineStr">
        <is>
          <t>'702129958001</t>
        </is>
      </c>
      <c r="G104" s="0" t="inlineStr">
        <is>
          <t>MENS</t>
        </is>
      </c>
      <c r="H104" s="0" t="inlineStr">
        <is>
          <t>STANDARD:58CM</t>
        </is>
      </c>
      <c r="I104" s="0">
        <v>24.99</v>
      </c>
      <c r="J104" s="0">
        <v>37</v>
      </c>
    </row>
    <row r="105" spans="1:10" customHeight="0">
      <c r="A105" s="0">
        <f>HYPERLINK("https://dl.dropboxusercontent.com/scl/fi/0uz20yksm9yjxah1pxvav/ridge-129027-f.jpg?rlkey=0k4h4etdyrwshwidwdlmnlj07&amp;dl=0","Click to download Image")</f>
      </c>
      <c r="C105" s="0" t="inlineStr">
        <is>
          <t>Ridge Men's Beanie</t>
        </is>
      </c>
      <c r="D105" s="0" t="inlineStr">
        <is>
          <t>'129027</t>
        </is>
      </c>
      <c r="E105" s="0" t="inlineStr">
        <is>
          <t>UNI RIDGE M GY:129027</t>
        </is>
      </c>
      <c r="F105" s="0" t="inlineStr">
        <is>
          <t>'702129027011</t>
        </is>
      </c>
      <c r="G105" s="0" t="inlineStr">
        <is>
          <t>MENS</t>
        </is>
      </c>
      <c r="H105" s="0" t="inlineStr">
        <is>
          <t>8IN W X 13IN H (INCLUDES 4IN CUFF)</t>
        </is>
      </c>
      <c r="I105" s="0">
        <v>24.99</v>
      </c>
      <c r="J105" s="0">
        <v>130</v>
      </c>
    </row>
    <row r="106" spans="1:10" customHeight="0">
      <c r="A106" s="0">
        <f>HYPERLINK("https://dl.dropboxusercontent.com/scl/fi/9biqohv3nl418hx2coudm/zoey-130388-f.jpg?rlkey=uc4rwr9eiazqhmyyjdnjhy3ol&amp;dl=0","Click to download Image")</f>
      </c>
      <c r="C106" s="0" t="inlineStr">
        <is>
          <t>Zoey Toddler Girl's T-Shirt</t>
        </is>
      </c>
      <c r="D106" s="0" t="inlineStr">
        <is>
          <t>'131361</t>
        </is>
      </c>
      <c r="E106" s="0" t="inlineStr">
        <is>
          <t>UNI ZOEY T PE:131361A-2T</t>
        </is>
      </c>
      <c r="F106" s="0" t="inlineStr">
        <is>
          <t>'802131361087</t>
        </is>
      </c>
      <c r="G106" s="0" t="inlineStr">
        <is>
          <t>TODDLER</t>
        </is>
      </c>
      <c r="H106" s="0" t="inlineStr">
        <is>
          <t>2T</t>
        </is>
      </c>
      <c r="I106" s="0">
        <v>29.99</v>
      </c>
      <c r="J106" s="0">
        <v>9</v>
      </c>
    </row>
    <row r="107" spans="1:10" customHeight="0">
      <c r="A107" s="0">
        <f>HYPERLINK("https://dl.dropboxusercontent.com/scl/fi/9biqohv3nl418hx2coudm/zoey-130388-f.jpg?rlkey=uc4rwr9eiazqhmyyjdnjhy3ol&amp;dl=0","Click to download Image")</f>
      </c>
      <c r="C107" s="0" t="inlineStr">
        <is>
          <t>Zoey Toddler Girl's T-Shirt</t>
        </is>
      </c>
      <c r="D107" s="0" t="inlineStr">
        <is>
          <t>'131361</t>
        </is>
      </c>
      <c r="E107" s="0" t="inlineStr">
        <is>
          <t>UNI ZOEY T PE:131361B-3T</t>
        </is>
      </c>
      <c r="F107" s="0" t="inlineStr">
        <is>
          <t>'802131361094</t>
        </is>
      </c>
      <c r="G107" s="0" t="inlineStr">
        <is>
          <t>TODDLER</t>
        </is>
      </c>
      <c r="H107" s="0" t="inlineStr">
        <is>
          <t>3T</t>
        </is>
      </c>
      <c r="I107" s="0">
        <v>29.99</v>
      </c>
      <c r="J107" s="0">
        <v>9</v>
      </c>
    </row>
    <row r="108" spans="1:10" customHeight="0">
      <c r="A108" s="0">
        <f>HYPERLINK("https://dl.dropboxusercontent.com/scl/fi/9biqohv3nl418hx2coudm/zoey-130388-f.jpg?rlkey=uc4rwr9eiazqhmyyjdnjhy3ol&amp;dl=0","Click to download Image")</f>
      </c>
      <c r="C108" s="0" t="inlineStr">
        <is>
          <t>Zoey Toddler Girl's T-Shirt</t>
        </is>
      </c>
      <c r="D108" s="0" t="inlineStr">
        <is>
          <t>'131361</t>
        </is>
      </c>
      <c r="E108" s="0" t="inlineStr">
        <is>
          <t>UNI ZOEY T PE:131361C-4T</t>
        </is>
      </c>
      <c r="F108" s="0" t="inlineStr">
        <is>
          <t>'802131361100</t>
        </is>
      </c>
      <c r="G108" s="0" t="inlineStr">
        <is>
          <t>TODDLER</t>
        </is>
      </c>
      <c r="H108" s="0" t="inlineStr">
        <is>
          <t>4T</t>
        </is>
      </c>
      <c r="I108" s="0">
        <v>29.99</v>
      </c>
      <c r="J108" s="0">
        <v>9</v>
      </c>
    </row>
    <row r="109" spans="1:10" customHeight="0">
      <c r="A109" s="0">
        <f>HYPERLINK("https://dl.dropboxusercontent.com/scl/fi/9biqohv3nl418hx2coudm/zoey-130388-f.jpg?rlkey=uc4rwr9eiazqhmyyjdnjhy3ol&amp;dl=0","Click to download Image")</f>
      </c>
      <c r="C109" s="0" t="inlineStr">
        <is>
          <t>Zoey Toddler Girl's T-Shirt</t>
        </is>
      </c>
      <c r="D109" s="0" t="inlineStr">
        <is>
          <t>'131361</t>
        </is>
      </c>
      <c r="E109" s="0" t="inlineStr">
        <is>
          <t>UNI ZOEY T PE:131361D-5T</t>
        </is>
      </c>
      <c r="F109" s="0" t="inlineStr">
        <is>
          <t>'802131361117</t>
        </is>
      </c>
      <c r="G109" s="0" t="inlineStr">
        <is>
          <t>TODDLER</t>
        </is>
      </c>
      <c r="H109" s="0" t="inlineStr">
        <is>
          <t>5T</t>
        </is>
      </c>
      <c r="I109" s="0">
        <v>29.99</v>
      </c>
      <c r="J109" s="0">
        <v>13</v>
      </c>
    </row>
    <row r="110" spans="1:10" customHeight="0">
      <c r="A110" s="0">
        <f>HYPERLINK("https://dl.dropboxusercontent.com/scl/fi/9biqohv3nl418hx2coudm/zoey-130388-f.jpg?rlkey=uc4rwr9eiazqhmyyjdnjhy3ol&amp;dl=0","Click to download Image")</f>
      </c>
      <c r="C110" s="0" t="inlineStr">
        <is>
          <t>Zoey Toddler Girl's T-Shirt</t>
        </is>
      </c>
      <c r="D110" s="0" t="inlineStr">
        <is>
          <t>'131361</t>
        </is>
      </c>
      <c r="E110" s="0" t="inlineStr">
        <is>
          <t>UNI ZOEY T PE 12PK:131361Z-12PK</t>
        </is>
      </c>
      <c r="F110" s="0" t="inlineStr">
        <is>
          <t>'802131361995</t>
        </is>
      </c>
      <c r="G110" s="0" t="inlineStr">
        <is>
          <t>TODDLER</t>
        </is>
      </c>
      <c r="H110" s="0" t="inlineStr">
        <is>
          <t>12 PACK</t>
        </is>
      </c>
      <c r="I110" s="0">
        <v>72</v>
      </c>
      <c r="J110" s="0">
        <v>3</v>
      </c>
    </row>
    <row r="111" spans="1:10" customHeight="0">
      <c r="A111" s="0">
        <f>HYPERLINK("https://dl.dropboxusercontent.com/scl/fi/zpyh9hwwwcqiwtw2sn96c/zoey-130388-f.jpg?rlkey=ebq6gtyjpjua28b9m66xai6oy&amp;dl=0","Click to download Image")</f>
      </c>
      <c r="C111" s="0" t="inlineStr">
        <is>
          <t>Zoey Youth Girl's T-shirt</t>
        </is>
      </c>
      <c r="D111" s="0" t="inlineStr">
        <is>
          <t>'130388</t>
        </is>
      </c>
      <c r="E111" s="0" t="inlineStr">
        <is>
          <t>UNI ZOEY Y PE:130388B-YS</t>
        </is>
      </c>
      <c r="F111" s="0" t="inlineStr">
        <is>
          <t>'802130388016</t>
        </is>
      </c>
      <c r="G111" s="0" t="inlineStr">
        <is>
          <t>YOUTH</t>
        </is>
      </c>
      <c r="H111" s="0" t="inlineStr">
        <is>
          <t>YS</t>
        </is>
      </c>
      <c r="I111" s="0">
        <v>29.99</v>
      </c>
      <c r="J111" s="0">
        <v>11</v>
      </c>
    </row>
    <row r="112" spans="1:10" customHeight="0">
      <c r="A112" s="0">
        <f>HYPERLINK("https://dl.dropboxusercontent.com/scl/fi/zpyh9hwwwcqiwtw2sn96c/zoey-130388-f.jpg?rlkey=ebq6gtyjpjua28b9m66xai6oy&amp;dl=0","Click to download Image")</f>
      </c>
      <c r="C112" s="0" t="inlineStr">
        <is>
          <t>Zoey Youth Girl's T-shirt</t>
        </is>
      </c>
      <c r="D112" s="0" t="inlineStr">
        <is>
          <t>'130388</t>
        </is>
      </c>
      <c r="E112" s="0" t="inlineStr">
        <is>
          <t>UNI ZOEY Y PE:130388C-YM</t>
        </is>
      </c>
      <c r="F112" s="0" t="inlineStr">
        <is>
          <t>'802130388023</t>
        </is>
      </c>
      <c r="G112" s="0" t="inlineStr">
        <is>
          <t>YOUTH</t>
        </is>
      </c>
      <c r="H112" s="0" t="inlineStr">
        <is>
          <t>YM</t>
        </is>
      </c>
      <c r="I112" s="0">
        <v>29.99</v>
      </c>
      <c r="J112" s="0">
        <v>9</v>
      </c>
    </row>
    <row r="113" spans="1:10" customHeight="0">
      <c r="A113" s="0">
        <f>HYPERLINK("https://dl.dropboxusercontent.com/scl/fi/zpyh9hwwwcqiwtw2sn96c/zoey-130388-f.jpg?rlkey=ebq6gtyjpjua28b9m66xai6oy&amp;dl=0","Click to download Image")</f>
      </c>
      <c r="C113" s="0" t="inlineStr">
        <is>
          <t>Zoey Youth Girl's T-shirt</t>
        </is>
      </c>
      <c r="D113" s="0" t="inlineStr">
        <is>
          <t>'130388</t>
        </is>
      </c>
      <c r="E113" s="0" t="inlineStr">
        <is>
          <t>UNI ZOEY Y PE:130388D-YL</t>
        </is>
      </c>
      <c r="F113" s="0" t="inlineStr">
        <is>
          <t>'802130388030</t>
        </is>
      </c>
      <c r="G113" s="0" t="inlineStr">
        <is>
          <t>YOUTH</t>
        </is>
      </c>
      <c r="H113" s="0" t="inlineStr">
        <is>
          <t>YL</t>
        </is>
      </c>
      <c r="I113" s="0">
        <v>29.99</v>
      </c>
      <c r="J113" s="0">
        <v>10</v>
      </c>
    </row>
    <row r="114" spans="1:10" customHeight="0">
      <c r="A114" s="0">
        <f>HYPERLINK("https://dl.dropboxusercontent.com/scl/fi/zpyh9hwwwcqiwtw2sn96c/zoey-130388-f.jpg?rlkey=ebq6gtyjpjua28b9m66xai6oy&amp;dl=0","Click to download Image")</f>
      </c>
      <c r="C114" s="0" t="inlineStr">
        <is>
          <t>Zoey Youth Girl's T-shirt</t>
        </is>
      </c>
      <c r="D114" s="0" t="inlineStr">
        <is>
          <t>'130388</t>
        </is>
      </c>
      <c r="E114" s="0" t="inlineStr">
        <is>
          <t>UNI ZOEY Y PE:130388E-YXL</t>
        </is>
      </c>
      <c r="F114" s="0" t="inlineStr">
        <is>
          <t>'802130388047</t>
        </is>
      </c>
      <c r="G114" s="0" t="inlineStr">
        <is>
          <t>YOUTH</t>
        </is>
      </c>
      <c r="H114" s="0" t="inlineStr">
        <is>
          <t>YXL</t>
        </is>
      </c>
      <c r="I114" s="0">
        <v>29.99</v>
      </c>
      <c r="J114" s="0">
        <v>10</v>
      </c>
    </row>
    <row r="115" spans="1:10" customHeight="0">
      <c r="A115" s="0">
        <f>HYPERLINK("https://dl.dropboxusercontent.com/scl/fi/zpyh9hwwwcqiwtw2sn96c/zoey-130388-f.jpg?rlkey=ebq6gtyjpjua28b9m66xai6oy&amp;dl=0","Click to download Image")</f>
      </c>
      <c r="C115" s="0" t="inlineStr">
        <is>
          <t>Zoey Youth Girl's T-shirt</t>
        </is>
      </c>
      <c r="D115" s="0" t="inlineStr">
        <is>
          <t>'130388</t>
        </is>
      </c>
      <c r="E115" s="0" t="inlineStr">
        <is>
          <t>UNI ZOEY Y PE 12PK:130388Z-12PK</t>
        </is>
      </c>
      <c r="F115" s="0" t="inlineStr">
        <is>
          <t>'802130388993</t>
        </is>
      </c>
      <c r="G115" s="0" t="inlineStr">
        <is>
          <t>YOUTH</t>
        </is>
      </c>
      <c r="H115" s="0" t="inlineStr">
        <is>
          <t>12 PACK</t>
        </is>
      </c>
      <c r="I115" s="0">
        <v>72</v>
      </c>
      <c r="J115" s="0">
        <v>3</v>
      </c>
    </row>
    <row r="116" spans="1:10" customHeight="0">
      <c r="A116" s="0">
        <f>HYPERLINK("https://dl.dropboxusercontent.com/scl/fi/9slgja5tijww7uacy474l/129977-f.jpg?rlkey=8xsvnfrqql7s2lryncdii93r8&amp;dl=0","Click to download Image")</f>
      </c>
      <c r="B116" s="0">
        <f>HYPERLINK("https://dl.dropboxusercontent.com/scl/fi/nrt10wyxskobw83i17lcb/mens-jackets-size-chartswolf.jpg?rlkey=vtpifp64ked55d4afbuwrvnls&amp;dl=0","Click to download SizeChart")</f>
      </c>
      <c r="C116" s="0" t="inlineStr">
        <is>
          <t>Wolf Men's Nano Loft Vest</t>
        </is>
      </c>
      <c r="D116" s="0" t="inlineStr">
        <is>
          <t>'129977</t>
        </is>
      </c>
      <c r="E116" s="0" t="inlineStr">
        <is>
          <t>UNI WOLF M BK:129977A-S</t>
        </is>
      </c>
      <c r="F116" s="0" t="inlineStr">
        <is>
          <t>'802129977047</t>
        </is>
      </c>
      <c r="G116" s="0" t="inlineStr">
        <is>
          <t>MENS</t>
        </is>
      </c>
      <c r="H116" s="0" t="inlineStr">
        <is>
          <t>S</t>
        </is>
      </c>
      <c r="I116" s="0">
        <v>79.99</v>
      </c>
      <c r="J116" s="0">
        <v>1</v>
      </c>
    </row>
    <row r="117" spans="1:10" customHeight="0">
      <c r="A117" s="0">
        <f>HYPERLINK("https://dl.dropboxusercontent.com/scl/fi/9slgja5tijww7uacy474l/129977-f.jpg?rlkey=8xsvnfrqql7s2lryncdii93r8&amp;dl=0","Click to download Image")</f>
      </c>
      <c r="B117" s="0">
        <f>HYPERLINK("https://dl.dropboxusercontent.com/scl/fi/nrt10wyxskobw83i17lcb/mens-jackets-size-chartswolf.jpg?rlkey=vtpifp64ked55d4afbuwrvnls&amp;dl=0","Click to download SizeChart")</f>
      </c>
      <c r="C117" s="0" t="inlineStr">
        <is>
          <t>Wolf Men's Nano Loft Vest</t>
        </is>
      </c>
      <c r="D117" s="0" t="inlineStr">
        <is>
          <t>'129977</t>
        </is>
      </c>
      <c r="E117" s="0" t="inlineStr">
        <is>
          <t>UNI WOLF M BK:129977B-M</t>
        </is>
      </c>
      <c r="F117" s="0" t="inlineStr">
        <is>
          <t>'802129977054</t>
        </is>
      </c>
      <c r="G117" s="0" t="inlineStr">
        <is>
          <t>MENS</t>
        </is>
      </c>
      <c r="H117" s="0" t="inlineStr">
        <is>
          <t>M</t>
        </is>
      </c>
      <c r="I117" s="0">
        <v>79.99</v>
      </c>
      <c r="J117" s="0">
        <v>5</v>
      </c>
    </row>
    <row r="118" spans="1:10" customHeight="0">
      <c r="A118" s="0">
        <f>HYPERLINK("https://dl.dropboxusercontent.com/scl/fi/9slgja5tijww7uacy474l/129977-f.jpg?rlkey=8xsvnfrqql7s2lryncdii93r8&amp;dl=0","Click to download Image")</f>
      </c>
      <c r="B118" s="0">
        <f>HYPERLINK("https://dl.dropboxusercontent.com/scl/fi/nrt10wyxskobw83i17lcb/mens-jackets-size-chartswolf.jpg?rlkey=vtpifp64ked55d4afbuwrvnls&amp;dl=0","Click to download SizeChart")</f>
      </c>
      <c r="C118" s="0" t="inlineStr">
        <is>
          <t>Wolf Men's Nano Loft Vest</t>
        </is>
      </c>
      <c r="D118" s="0" t="inlineStr">
        <is>
          <t>'129977</t>
        </is>
      </c>
      <c r="E118" s="0" t="inlineStr">
        <is>
          <t>UNI WOLF M BK:129977C-L</t>
        </is>
      </c>
      <c r="F118" s="0" t="inlineStr">
        <is>
          <t>'802129977061</t>
        </is>
      </c>
      <c r="G118" s="0" t="inlineStr">
        <is>
          <t>MENS</t>
        </is>
      </c>
      <c r="H118" s="0" t="inlineStr">
        <is>
          <t>L</t>
        </is>
      </c>
      <c r="I118" s="0">
        <v>79.99</v>
      </c>
      <c r="J118" s="0">
        <v>0</v>
      </c>
    </row>
    <row r="119" spans="1:10" customHeight="0">
      <c r="A119" s="0">
        <f>HYPERLINK("https://dl.dropboxusercontent.com/scl/fi/9slgja5tijww7uacy474l/129977-f.jpg?rlkey=8xsvnfrqql7s2lryncdii93r8&amp;dl=0","Click to download Image")</f>
      </c>
      <c r="B119" s="0">
        <f>HYPERLINK("https://dl.dropboxusercontent.com/scl/fi/nrt10wyxskobw83i17lcb/mens-jackets-size-chartswolf.jpg?rlkey=vtpifp64ked55d4afbuwrvnls&amp;dl=0","Click to download SizeChart")</f>
      </c>
      <c r="C119" s="0" t="inlineStr">
        <is>
          <t>Wolf Men's Nano Loft Vest</t>
        </is>
      </c>
      <c r="D119" s="0" t="inlineStr">
        <is>
          <t>'129977</t>
        </is>
      </c>
      <c r="E119" s="0" t="inlineStr">
        <is>
          <t>UNI WOLF M BK:129977D-XL</t>
        </is>
      </c>
      <c r="F119" s="0" t="inlineStr">
        <is>
          <t>'802129977078</t>
        </is>
      </c>
      <c r="G119" s="0" t="inlineStr">
        <is>
          <t>MENS</t>
        </is>
      </c>
      <c r="H119" s="0" t="inlineStr">
        <is>
          <t>XL</t>
        </is>
      </c>
      <c r="I119" s="0">
        <v>79.99</v>
      </c>
      <c r="J119" s="0">
        <v>8</v>
      </c>
    </row>
    <row r="120" spans="1:10" customHeight="0">
      <c r="A120" s="0">
        <f>HYPERLINK("https://dl.dropboxusercontent.com/scl/fi/9slgja5tijww7uacy474l/129977-f.jpg?rlkey=8xsvnfrqql7s2lryncdii93r8&amp;dl=0","Click to download Image")</f>
      </c>
      <c r="B120" s="0">
        <f>HYPERLINK("https://dl.dropboxusercontent.com/scl/fi/nrt10wyxskobw83i17lcb/mens-jackets-size-chartswolf.jpg?rlkey=vtpifp64ked55d4afbuwrvnls&amp;dl=0","Click to download SizeChart")</f>
      </c>
      <c r="C120" s="0" t="inlineStr">
        <is>
          <t>Wolf Men's Nano Loft Vest</t>
        </is>
      </c>
      <c r="D120" s="0" t="inlineStr">
        <is>
          <t>'129977</t>
        </is>
      </c>
      <c r="E120" s="0" t="inlineStr">
        <is>
          <t>UNI WOLF M BK:129977E-2XL</t>
        </is>
      </c>
      <c r="F120" s="0" t="inlineStr">
        <is>
          <t>'802129977085</t>
        </is>
      </c>
      <c r="G120" s="0" t="inlineStr">
        <is>
          <t>MENS</t>
        </is>
      </c>
      <c r="H120" s="0" t="inlineStr">
        <is>
          <t>2XL</t>
        </is>
      </c>
      <c r="I120" s="0">
        <v>79.99</v>
      </c>
      <c r="J120" s="0">
        <v>6</v>
      </c>
    </row>
    <row r="121" spans="1:10" customHeight="0">
      <c r="A121" s="0">
        <f>HYPERLINK("https://dl.dropboxusercontent.com/scl/fi/9slgja5tijww7uacy474l/129977-f.jpg?rlkey=8xsvnfrqql7s2lryncdii93r8&amp;dl=0","Click to download Image")</f>
      </c>
      <c r="B121" s="0">
        <f>HYPERLINK("https://dl.dropboxusercontent.com/scl/fi/nrt10wyxskobw83i17lcb/mens-jackets-size-chartswolf.jpg?rlkey=vtpifp64ked55d4afbuwrvnls&amp;dl=0","Click to download SizeChart")</f>
      </c>
      <c r="C121" s="0" t="inlineStr">
        <is>
          <t>Wolf Men's Nano Loft Vest</t>
        </is>
      </c>
      <c r="D121" s="0" t="inlineStr">
        <is>
          <t>'129977</t>
        </is>
      </c>
      <c r="E121" s="0" t="inlineStr">
        <is>
          <t>UNI WOLF M BK:129977F-3XL</t>
        </is>
      </c>
      <c r="F121" s="0" t="inlineStr">
        <is>
          <t>'802129977092</t>
        </is>
      </c>
      <c r="G121" s="0" t="inlineStr">
        <is>
          <t>MENS</t>
        </is>
      </c>
      <c r="H121" s="0" t="inlineStr">
        <is>
          <t>3XL</t>
        </is>
      </c>
      <c r="I121" s="0">
        <v>79.99</v>
      </c>
      <c r="J121" s="0">
        <v>4</v>
      </c>
    </row>
    <row r="122" spans="1:10" customHeight="0">
      <c r="A122" s="0">
        <f>HYPERLINK("https://dl.dropboxusercontent.com/scl/fi/9slgja5tijww7uacy474l/129977-f.jpg?rlkey=8xsvnfrqql7s2lryncdii93r8&amp;dl=0","Click to download Image")</f>
      </c>
      <c r="B122" s="0">
        <f>HYPERLINK("https://dl.dropboxusercontent.com/scl/fi/nrt10wyxskobw83i17lcb/mens-jackets-size-chartswolf.jpg?rlkey=vtpifp64ked55d4afbuwrvnls&amp;dl=0","Click to download SizeChart")</f>
      </c>
      <c r="C122" s="0" t="inlineStr">
        <is>
          <t>Wolf Men's Nano Loft Vest</t>
        </is>
      </c>
      <c r="D122" s="0" t="inlineStr">
        <is>
          <t>'129977</t>
        </is>
      </c>
      <c r="E122" s="0" t="inlineStr">
        <is>
          <t>UNI WOLF M BK 12PK:129977Z-12PK</t>
        </is>
      </c>
      <c r="F122" s="0" t="inlineStr">
        <is>
          <t>'802129977993</t>
        </is>
      </c>
      <c r="G122" s="0" t="inlineStr">
        <is>
          <t>MENS</t>
        </is>
      </c>
      <c r="H122" s="0" t="inlineStr">
        <is>
          <t>12 PACK</t>
        </is>
      </c>
      <c r="I122" s="0">
        <v>774</v>
      </c>
      <c r="J122" s="0">
        <v>0</v>
      </c>
    </row>
    <row r="123" spans="1:10" customHeight="0">
      <c r="A123" s="0">
        <f>HYPERLINK("https://dl.dropboxusercontent.com/scl/fi/h2104e4ym0dtv3aewhura/torin-129982-f.jpg?rlkey=ui179yrn4zu1d2awahlvsyjd3&amp;dl=0","Click to download Image")</f>
      </c>
      <c r="C123" s="0" t="inlineStr">
        <is>
          <t>Torin Men's Hoodie</t>
        </is>
      </c>
      <c r="D123" s="0" t="inlineStr">
        <is>
          <t>'129982</t>
        </is>
      </c>
      <c r="E123" s="0" t="inlineStr">
        <is>
          <t>UNI TORIN M BK:129982A-S</t>
        </is>
      </c>
      <c r="F123" s="0" t="inlineStr">
        <is>
          <t>'802129982041</t>
        </is>
      </c>
      <c r="G123" s="0" t="inlineStr">
        <is>
          <t>MENS</t>
        </is>
      </c>
      <c r="H123" s="0" t="inlineStr">
        <is>
          <t>S</t>
        </is>
      </c>
      <c r="I123" s="0">
        <v>59.99</v>
      </c>
      <c r="J123" s="0">
        <v>2</v>
      </c>
    </row>
    <row r="124" spans="1:10" customHeight="0">
      <c r="A124" s="0">
        <f>HYPERLINK("https://dl.dropboxusercontent.com/scl/fi/h2104e4ym0dtv3aewhura/torin-129982-f.jpg?rlkey=ui179yrn4zu1d2awahlvsyjd3&amp;dl=0","Click to download Image")</f>
      </c>
      <c r="C124" s="0" t="inlineStr">
        <is>
          <t>Torin Men's Hoodie</t>
        </is>
      </c>
      <c r="D124" s="0" t="inlineStr">
        <is>
          <t>'129982</t>
        </is>
      </c>
      <c r="E124" s="0" t="inlineStr">
        <is>
          <t>UNI TORIN M BK:129982B-M</t>
        </is>
      </c>
      <c r="F124" s="0" t="inlineStr">
        <is>
          <t>'802129982058</t>
        </is>
      </c>
      <c r="G124" s="0" t="inlineStr">
        <is>
          <t>MENS</t>
        </is>
      </c>
      <c r="H124" s="0" t="inlineStr">
        <is>
          <t>M</t>
        </is>
      </c>
      <c r="I124" s="0">
        <v>59.99</v>
      </c>
      <c r="J124" s="0">
        <v>6</v>
      </c>
    </row>
    <row r="125" spans="1:10" customHeight="0">
      <c r="A125" s="0">
        <f>HYPERLINK("https://dl.dropboxusercontent.com/scl/fi/h2104e4ym0dtv3aewhura/torin-129982-f.jpg?rlkey=ui179yrn4zu1d2awahlvsyjd3&amp;dl=0","Click to download Image")</f>
      </c>
      <c r="C125" s="0" t="inlineStr">
        <is>
          <t>Torin Men's Hoodie</t>
        </is>
      </c>
      <c r="D125" s="0" t="inlineStr">
        <is>
          <t>'129982</t>
        </is>
      </c>
      <c r="E125" s="0" t="inlineStr">
        <is>
          <t>UNI TORIN M BK:129982C-L</t>
        </is>
      </c>
      <c r="F125" s="0" t="inlineStr">
        <is>
          <t>'802129982065</t>
        </is>
      </c>
      <c r="G125" s="0" t="inlineStr">
        <is>
          <t>MENS</t>
        </is>
      </c>
      <c r="H125" s="0" t="inlineStr">
        <is>
          <t>L</t>
        </is>
      </c>
      <c r="I125" s="0">
        <v>59.99</v>
      </c>
      <c r="J125" s="0">
        <v>6</v>
      </c>
    </row>
    <row r="126" spans="1:10" customHeight="0">
      <c r="A126" s="0">
        <f>HYPERLINK("https://dl.dropboxusercontent.com/scl/fi/h2104e4ym0dtv3aewhura/torin-129982-f.jpg?rlkey=ui179yrn4zu1d2awahlvsyjd3&amp;dl=0","Click to download Image")</f>
      </c>
      <c r="C126" s="0" t="inlineStr">
        <is>
          <t>Torin Men's Hoodie</t>
        </is>
      </c>
      <c r="D126" s="0" t="inlineStr">
        <is>
          <t>'129982</t>
        </is>
      </c>
      <c r="E126" s="0" t="inlineStr">
        <is>
          <t>UNI TORIN M BK:129982D-XL</t>
        </is>
      </c>
      <c r="F126" s="0" t="inlineStr">
        <is>
          <t>'802129982072</t>
        </is>
      </c>
      <c r="G126" s="0" t="inlineStr">
        <is>
          <t>MENS</t>
        </is>
      </c>
      <c r="H126" s="0" t="inlineStr">
        <is>
          <t>XL</t>
        </is>
      </c>
      <c r="I126" s="0">
        <v>59.99</v>
      </c>
      <c r="J126" s="0">
        <v>7</v>
      </c>
    </row>
    <row r="127" spans="1:10" customHeight="0">
      <c r="A127" s="0">
        <f>HYPERLINK("https://dl.dropboxusercontent.com/scl/fi/h2104e4ym0dtv3aewhura/torin-129982-f.jpg?rlkey=ui179yrn4zu1d2awahlvsyjd3&amp;dl=0","Click to download Image")</f>
      </c>
      <c r="C127" s="0" t="inlineStr">
        <is>
          <t>Torin Men's Hoodie</t>
        </is>
      </c>
      <c r="D127" s="0" t="inlineStr">
        <is>
          <t>'129982</t>
        </is>
      </c>
      <c r="E127" s="0" t="inlineStr">
        <is>
          <t>UNI TORIN M BK:129982E-2XL</t>
        </is>
      </c>
      <c r="F127" s="0" t="inlineStr">
        <is>
          <t>'802129982089</t>
        </is>
      </c>
      <c r="G127" s="0" t="inlineStr">
        <is>
          <t>MENS</t>
        </is>
      </c>
      <c r="H127" s="0" t="inlineStr">
        <is>
          <t>2XL</t>
        </is>
      </c>
      <c r="I127" s="0">
        <v>59.99</v>
      </c>
      <c r="J127" s="0">
        <v>5</v>
      </c>
    </row>
    <row r="128" spans="1:10" customHeight="0">
      <c r="A128" s="0">
        <f>HYPERLINK("https://dl.dropboxusercontent.com/scl/fi/h2104e4ym0dtv3aewhura/torin-129982-f.jpg?rlkey=ui179yrn4zu1d2awahlvsyjd3&amp;dl=0","Click to download Image")</f>
      </c>
      <c r="C128" s="0" t="inlineStr">
        <is>
          <t>Torin Men's Hoodie</t>
        </is>
      </c>
      <c r="D128" s="0" t="inlineStr">
        <is>
          <t>'129982</t>
        </is>
      </c>
      <c r="E128" s="0" t="inlineStr">
        <is>
          <t>UNI TORIN M BK:129982F-3XL</t>
        </is>
      </c>
      <c r="F128" s="0" t="inlineStr">
        <is>
          <t>'802129982096</t>
        </is>
      </c>
      <c r="G128" s="0" t="inlineStr">
        <is>
          <t>MENS</t>
        </is>
      </c>
      <c r="H128" s="0" t="inlineStr">
        <is>
          <t>3XL</t>
        </is>
      </c>
      <c r="I128" s="0">
        <v>59.99</v>
      </c>
      <c r="J128" s="0">
        <v>2</v>
      </c>
    </row>
    <row r="129" spans="1:10" customHeight="0">
      <c r="A129" s="0">
        <f>HYPERLINK("https://dl.dropboxusercontent.com/scl/fi/h2104e4ym0dtv3aewhura/torin-129982-f.jpg?rlkey=ui179yrn4zu1d2awahlvsyjd3&amp;dl=0","Click to download Image")</f>
      </c>
      <c r="C129" s="0" t="inlineStr">
        <is>
          <t>Torin Men's Hoodie</t>
        </is>
      </c>
      <c r="D129" s="0" t="inlineStr">
        <is>
          <t>'129982</t>
        </is>
      </c>
      <c r="E129" s="0" t="inlineStr">
        <is>
          <t>UNI TORIN M BK 12 PK:129982Z-12PK</t>
        </is>
      </c>
      <c r="F129" s="0" t="inlineStr">
        <is>
          <t>'802129982997</t>
        </is>
      </c>
      <c r="G129" s="0" t="inlineStr">
        <is>
          <t>MENS</t>
        </is>
      </c>
      <c r="H129" s="0" t="inlineStr">
        <is>
          <t>12 PACK</t>
        </is>
      </c>
      <c r="I129" s="0">
        <v>582</v>
      </c>
      <c r="J129" s="0">
        <v>2</v>
      </c>
    </row>
    <row r="130" spans="1:10" customHeight="0">
      <c r="A130" s="0">
        <f>HYPERLINK("https://dl.dropboxusercontent.com/scl/fi/87tykg0spo8kjwggw9fzv/129560-f.jpg?rlkey=6lugbjxf39rgfz0nwylqsnie7&amp;dl=0","Click to download Image")</f>
      </c>
      <c r="B130" s="0">
        <f>HYPERLINK("https://dl.dropboxusercontent.com/scl/fi/qxwmdndm6aqpb1qybbkkq/womens-hoodie-and-sweatshirt-size-chartssutton.jpg?rlkey=bhpxneenpjbvumipdfag9aa3o&amp;dl=0","Click to download SizeChart")</f>
      </c>
      <c r="C130" s="0" t="inlineStr">
        <is>
          <t>Sutton Womens Pullover</t>
        </is>
      </c>
      <c r="D130" s="0" t="inlineStr">
        <is>
          <t>'129560</t>
        </is>
      </c>
      <c r="E130" s="0" t="inlineStr">
        <is>
          <t>UNI SUTTON W ND:129560A-S</t>
        </is>
      </c>
      <c r="F130" s="0" t="inlineStr">
        <is>
          <t>'802129560041</t>
        </is>
      </c>
      <c r="G130" s="0" t="inlineStr">
        <is>
          <t>WOMENS</t>
        </is>
      </c>
      <c r="H130" s="0" t="inlineStr">
        <is>
          <t>S</t>
        </is>
      </c>
      <c r="I130" s="0">
        <v>49.99</v>
      </c>
      <c r="J130" s="0">
        <v>0</v>
      </c>
    </row>
    <row r="131" spans="1:10" customHeight="0">
      <c r="A131" s="0">
        <f>HYPERLINK("https://dl.dropboxusercontent.com/scl/fi/87tykg0spo8kjwggw9fzv/129560-f.jpg?rlkey=6lugbjxf39rgfz0nwylqsnie7&amp;dl=0","Click to download Image")</f>
      </c>
      <c r="B131" s="0">
        <f>HYPERLINK("https://dl.dropboxusercontent.com/scl/fi/qxwmdndm6aqpb1qybbkkq/womens-hoodie-and-sweatshirt-size-chartssutton.jpg?rlkey=bhpxneenpjbvumipdfag9aa3o&amp;dl=0","Click to download SizeChart")</f>
      </c>
      <c r="C131" s="0" t="inlineStr">
        <is>
          <t>Sutton Womens Pullover</t>
        </is>
      </c>
      <c r="D131" s="0" t="inlineStr">
        <is>
          <t>'129560</t>
        </is>
      </c>
      <c r="E131" s="0" t="inlineStr">
        <is>
          <t>UNI SUTTON W ND:129560B-M</t>
        </is>
      </c>
      <c r="F131" s="0" t="inlineStr">
        <is>
          <t>'802129560058</t>
        </is>
      </c>
      <c r="G131" s="0" t="inlineStr">
        <is>
          <t>WOMENS</t>
        </is>
      </c>
      <c r="H131" s="0" t="inlineStr">
        <is>
          <t>M</t>
        </is>
      </c>
      <c r="I131" s="0">
        <v>49.99</v>
      </c>
      <c r="J131" s="0">
        <v>6</v>
      </c>
    </row>
    <row r="132" spans="1:10" customHeight="0">
      <c r="A132" s="0">
        <f>HYPERLINK("https://dl.dropboxusercontent.com/scl/fi/87tykg0spo8kjwggw9fzv/129560-f.jpg?rlkey=6lugbjxf39rgfz0nwylqsnie7&amp;dl=0","Click to download Image")</f>
      </c>
      <c r="B132" s="0">
        <f>HYPERLINK("https://dl.dropboxusercontent.com/scl/fi/qxwmdndm6aqpb1qybbkkq/womens-hoodie-and-sweatshirt-size-chartssutton.jpg?rlkey=bhpxneenpjbvumipdfag9aa3o&amp;dl=0","Click to download SizeChart")</f>
      </c>
      <c r="C132" s="0" t="inlineStr">
        <is>
          <t>Sutton Womens Pullover</t>
        </is>
      </c>
      <c r="D132" s="0" t="inlineStr">
        <is>
          <t>'129560</t>
        </is>
      </c>
      <c r="E132" s="0" t="inlineStr">
        <is>
          <t>UNI SUTTON W ND:129560C-L</t>
        </is>
      </c>
      <c r="F132" s="0" t="inlineStr">
        <is>
          <t>'802129560065</t>
        </is>
      </c>
      <c r="G132" s="0" t="inlineStr">
        <is>
          <t>WOMENS</t>
        </is>
      </c>
      <c r="H132" s="0" t="inlineStr">
        <is>
          <t>L</t>
        </is>
      </c>
      <c r="I132" s="0">
        <v>49.99</v>
      </c>
      <c r="J132" s="0">
        <v>6</v>
      </c>
    </row>
    <row r="133" spans="1:10" customHeight="0">
      <c r="A133" s="0">
        <f>HYPERLINK("https://dl.dropboxusercontent.com/scl/fi/87tykg0spo8kjwggw9fzv/129560-f.jpg?rlkey=6lugbjxf39rgfz0nwylqsnie7&amp;dl=0","Click to download Image")</f>
      </c>
      <c r="B133" s="0">
        <f>HYPERLINK("https://dl.dropboxusercontent.com/scl/fi/qxwmdndm6aqpb1qybbkkq/womens-hoodie-and-sweatshirt-size-chartssutton.jpg?rlkey=bhpxneenpjbvumipdfag9aa3o&amp;dl=0","Click to download SizeChart")</f>
      </c>
      <c r="C133" s="0" t="inlineStr">
        <is>
          <t>Sutton Womens Pullover</t>
        </is>
      </c>
      <c r="D133" s="0" t="inlineStr">
        <is>
          <t>'129560</t>
        </is>
      </c>
      <c r="E133" s="0" t="inlineStr">
        <is>
          <t>UNI SUTTON W ND:129560D-XL</t>
        </is>
      </c>
      <c r="F133" s="0" t="inlineStr">
        <is>
          <t>'802129560072</t>
        </is>
      </c>
      <c r="G133" s="0" t="inlineStr">
        <is>
          <t>WOMENS</t>
        </is>
      </c>
      <c r="H133" s="0" t="inlineStr">
        <is>
          <t>XL</t>
        </is>
      </c>
      <c r="I133" s="0">
        <v>49.99</v>
      </c>
      <c r="J133" s="0">
        <v>0</v>
      </c>
    </row>
    <row r="134" spans="1:10" customHeight="0">
      <c r="A134" s="0">
        <f>HYPERLINK("https://dl.dropboxusercontent.com/scl/fi/87tykg0spo8kjwggw9fzv/129560-f.jpg?rlkey=6lugbjxf39rgfz0nwylqsnie7&amp;dl=0","Click to download Image")</f>
      </c>
      <c r="B134" s="0">
        <f>HYPERLINK("https://dl.dropboxusercontent.com/scl/fi/qxwmdndm6aqpb1qybbkkq/womens-hoodie-and-sweatshirt-size-chartssutton.jpg?rlkey=bhpxneenpjbvumipdfag9aa3o&amp;dl=0","Click to download SizeChart")</f>
      </c>
      <c r="C134" s="0" t="inlineStr">
        <is>
          <t>Sutton Womens Pullover</t>
        </is>
      </c>
      <c r="D134" s="0" t="inlineStr">
        <is>
          <t>'129560</t>
        </is>
      </c>
      <c r="E134" s="0" t="inlineStr">
        <is>
          <t>UNI SUTTON W ND:129560E-2XL</t>
        </is>
      </c>
      <c r="F134" s="0" t="inlineStr">
        <is>
          <t>'802129560089</t>
        </is>
      </c>
      <c r="G134" s="0" t="inlineStr">
        <is>
          <t>WOMENS</t>
        </is>
      </c>
      <c r="H134" s="0" t="inlineStr">
        <is>
          <t>2XL</t>
        </is>
      </c>
      <c r="I134" s="0">
        <v>51.99</v>
      </c>
      <c r="J134" s="0">
        <v>2</v>
      </c>
    </row>
    <row r="135" spans="1:10" customHeight="0">
      <c r="A135" s="0">
        <f>HYPERLINK("https://dl.dropboxusercontent.com/scl/fi/87tykg0spo8kjwggw9fzv/129560-f.jpg?rlkey=6lugbjxf39rgfz0nwylqsnie7&amp;dl=0","Click to download Image")</f>
      </c>
      <c r="B135" s="0">
        <f>HYPERLINK("https://dl.dropboxusercontent.com/scl/fi/qxwmdndm6aqpb1qybbkkq/womens-hoodie-and-sweatshirt-size-chartssutton.jpg?rlkey=bhpxneenpjbvumipdfag9aa3o&amp;dl=0","Click to download SizeChart")</f>
      </c>
      <c r="C135" s="0" t="inlineStr">
        <is>
          <t>Sutton Womens Pullover</t>
        </is>
      </c>
      <c r="D135" s="0" t="inlineStr">
        <is>
          <t>'129560</t>
        </is>
      </c>
      <c r="E135" s="0" t="inlineStr">
        <is>
          <t>UNI SUTTON W ND:129560F-3XL</t>
        </is>
      </c>
      <c r="F135" s="0" t="inlineStr">
        <is>
          <t>'802129560096</t>
        </is>
      </c>
      <c r="G135" s="0" t="inlineStr">
        <is>
          <t>WOMENS</t>
        </is>
      </c>
      <c r="H135" s="0" t="inlineStr">
        <is>
          <t>3XL</t>
        </is>
      </c>
      <c r="I135" s="0">
        <v>51.99</v>
      </c>
      <c r="J135" s="0">
        <v>2</v>
      </c>
    </row>
    <row r="136" spans="1:10" customHeight="0">
      <c r="A136" s="0">
        <f>HYPERLINK("https://dl.dropboxusercontent.com/scl/fi/87tykg0spo8kjwggw9fzv/129560-f.jpg?rlkey=6lugbjxf39rgfz0nwylqsnie7&amp;dl=0","Click to download Image")</f>
      </c>
      <c r="B136" s="0">
        <f>HYPERLINK("https://dl.dropboxusercontent.com/scl/fi/qxwmdndm6aqpb1qybbkkq/womens-hoodie-and-sweatshirt-size-chartssutton.jpg?rlkey=bhpxneenpjbvumipdfag9aa3o&amp;dl=0","Click to download SizeChart")</f>
      </c>
      <c r="C136" s="0" t="inlineStr">
        <is>
          <t>Sutton Womens Pullover</t>
        </is>
      </c>
      <c r="D136" s="0" t="inlineStr">
        <is>
          <t>'129560</t>
        </is>
      </c>
      <c r="E136" s="0" t="inlineStr">
        <is>
          <t>UNI SUTTON W ND 12PK:129560Z-12PK</t>
        </is>
      </c>
      <c r="F136" s="0" t="inlineStr">
        <is>
          <t>'802129560997</t>
        </is>
      </c>
      <c r="G136" s="0" t="inlineStr">
        <is>
          <t>WOMENS</t>
        </is>
      </c>
      <c r="H136" s="0" t="inlineStr">
        <is>
          <t>12 PACK</t>
        </is>
      </c>
      <c r="I136" s="0">
        <v>480</v>
      </c>
      <c r="J136" s="0">
        <v>1</v>
      </c>
    </row>
    <row r="137" spans="1:10" customHeight="0">
      <c r="A137" s="0">
        <f>HYPERLINK("https://dl.dropboxusercontent.com/scl/fi/tx1a3od8z9go7r70nqspr/129030-cbsf.jpg?rlkey=lvqs3jy3lfbst20umjguz5qzg&amp;dl=0","Click to download Image")</f>
      </c>
      <c r="C137" s="0" t="inlineStr">
        <is>
          <t>Stellan Crossbody Sling</t>
        </is>
      </c>
      <c r="D137" s="0" t="inlineStr">
        <is>
          <t>'129030</t>
        </is>
      </c>
      <c r="E137" s="0" t="inlineStr">
        <is>
          <t>UNI STELLAN BC:129030</t>
        </is>
      </c>
      <c r="F137" s="0" t="inlineStr">
        <is>
          <t>'902129030015</t>
        </is>
      </c>
      <c r="I137" s="0">
        <v>39.99</v>
      </c>
      <c r="J137" s="0">
        <v>38</v>
      </c>
    </row>
    <row r="138" spans="1:10" customHeight="0">
      <c r="A138" s="0">
        <f>HYPERLINK("https://dl.dropboxusercontent.com/scl/fi/3pudxk1grepljz3skkmum/voss-129552-f.jpg?rlkey=2sta0xx1c4nem5bia9vs2wrfg&amp;dl=0","Click to download Image")</f>
      </c>
      <c r="C138" s="0" t="inlineStr">
        <is>
          <t>Vos Infant Beanie</t>
        </is>
      </c>
      <c r="D138" s="0" t="inlineStr">
        <is>
          <t>'129552</t>
        </is>
      </c>
      <c r="E138" s="0" t="inlineStr">
        <is>
          <t>UNI VOS I ND:129552</t>
        </is>
      </c>
      <c r="F138" s="0" t="inlineStr">
        <is>
          <t>'702129552018</t>
        </is>
      </c>
      <c r="G138" s="0" t="inlineStr">
        <is>
          <t>INFANT</t>
        </is>
      </c>
      <c r="I138" s="0">
        <v>24.99</v>
      </c>
      <c r="J138" s="0">
        <v>32</v>
      </c>
    </row>
    <row r="139" spans="1:10" customHeight="0">
      <c r="A139" s="0">
        <f>HYPERLINK("https://dl.dropboxusercontent.com/scl/fi/st1cfq0f175nopcy5arjb/115508af.jpg?rlkey=q3gsfybafhr98zvn79wacfx3t&amp;dl=0","Click to download Image")</f>
      </c>
      <c r="C139" s="0" t="inlineStr">
        <is>
          <t>Breighen Men's Cap</t>
        </is>
      </c>
      <c r="D139" s="0" t="inlineStr">
        <is>
          <t>'115508</t>
        </is>
      </c>
      <c r="E139" s="0" t="inlineStr">
        <is>
          <t>UNI BREIGHEN A PURPLE:115508</t>
        </is>
      </c>
      <c r="F139" s="0" t="inlineStr">
        <is>
          <t>'702115508005</t>
        </is>
      </c>
      <c r="G139" s="0" t="inlineStr">
        <is>
          <t>MENS</t>
        </is>
      </c>
      <c r="H139" s="0" t="inlineStr">
        <is>
          <t>STANDARD:58CM</t>
        </is>
      </c>
      <c r="I139" s="0">
        <v>22.99</v>
      </c>
      <c r="J139" s="0">
        <v>17</v>
      </c>
    </row>
    <row r="140" spans="1:10" customHeight="0">
      <c r="A140" s="0">
        <f>HYPERLINK("https://dl.dropboxusercontent.com/scl/fi/95qdwptj1oot9v83njsyt/124981-af.jpg?rlkey=kr0qydc14owlcmzjenrg7vcau&amp;dl=0","Click to download Image")</f>
      </c>
      <c r="C140" s="0" t="inlineStr">
        <is>
          <t>Edson Men's Cap</t>
        </is>
      </c>
      <c r="D140" s="0" t="inlineStr">
        <is>
          <t>'124981</t>
        </is>
      </c>
      <c r="E140" s="0" t="inlineStr">
        <is>
          <t>UNI EDSON A PE:124981</t>
        </is>
      </c>
      <c r="F140" s="0" t="inlineStr">
        <is>
          <t>'702124981004</t>
        </is>
      </c>
      <c r="G140" s="0" t="inlineStr">
        <is>
          <t>MENS</t>
        </is>
      </c>
      <c r="I140" s="0">
        <v>22.99</v>
      </c>
      <c r="J140" s="0">
        <v>27</v>
      </c>
    </row>
    <row r="141" spans="1:10" customHeight="0">
      <c r="A141" s="0">
        <f>HYPERLINK("https://dl.dropboxusercontent.com/scl/fi/nywerfvrkuh31mbgrpau6/124740t.jpg?rlkey=q187ukwe9qu48bq4fu9noiu8f&amp;dl=0","Click to download Image")</f>
      </c>
      <c r="C141" s="0" t="inlineStr">
        <is>
          <t>Halton Infant Bodysuit</t>
        </is>
      </c>
      <c r="D141" s="0" t="inlineStr">
        <is>
          <t>'124740</t>
        </is>
      </c>
      <c r="E141" s="0" t="inlineStr">
        <is>
          <t>UNI HALTON I GY:124740A-0-3M</t>
        </is>
      </c>
      <c r="F141" s="0" t="inlineStr">
        <is>
          <t>'802124740004</t>
        </is>
      </c>
      <c r="G141" s="0" t="inlineStr">
        <is>
          <t>INFANT</t>
        </is>
      </c>
      <c r="H141" s="0" t="inlineStr">
        <is>
          <t>0-3M</t>
        </is>
      </c>
      <c r="I141" s="0">
        <v>29.99</v>
      </c>
      <c r="J141" s="0">
        <v>0</v>
      </c>
    </row>
    <row r="142" spans="1:10" customHeight="0">
      <c r="A142" s="0">
        <f>HYPERLINK("https://dl.dropboxusercontent.com/scl/fi/nywerfvrkuh31mbgrpau6/124740t.jpg?rlkey=q187ukwe9qu48bq4fu9noiu8f&amp;dl=0","Click to download Image")</f>
      </c>
      <c r="C142" s="0" t="inlineStr">
        <is>
          <t>Halton Infant Bodysuit</t>
        </is>
      </c>
      <c r="D142" s="0" t="inlineStr">
        <is>
          <t>'124740</t>
        </is>
      </c>
      <c r="E142" s="0" t="inlineStr">
        <is>
          <t>UNI HALTON I GY:124740B-3-6M</t>
        </is>
      </c>
      <c r="F142" s="0" t="inlineStr">
        <is>
          <t>'802124740011</t>
        </is>
      </c>
      <c r="G142" s="0" t="inlineStr">
        <is>
          <t>INFANT</t>
        </is>
      </c>
      <c r="H142" s="0" t="inlineStr">
        <is>
          <t>3-6M</t>
        </is>
      </c>
      <c r="I142" s="0">
        <v>29.99</v>
      </c>
      <c r="J142" s="0">
        <v>0</v>
      </c>
    </row>
    <row r="143" spans="1:10" customHeight="0">
      <c r="A143" s="0">
        <f>HYPERLINK("https://dl.dropboxusercontent.com/scl/fi/nywerfvrkuh31mbgrpau6/124740t.jpg?rlkey=q187ukwe9qu48bq4fu9noiu8f&amp;dl=0","Click to download Image")</f>
      </c>
      <c r="C143" s="0" t="inlineStr">
        <is>
          <t>Halton Infant Bodysuit</t>
        </is>
      </c>
      <c r="D143" s="0" t="inlineStr">
        <is>
          <t>'124740</t>
        </is>
      </c>
      <c r="E143" s="0" t="inlineStr">
        <is>
          <t>UNI HALTON I GY:124740C-6-9M</t>
        </is>
      </c>
      <c r="F143" s="0" t="inlineStr">
        <is>
          <t>'802124740028</t>
        </is>
      </c>
      <c r="G143" s="0" t="inlineStr">
        <is>
          <t>INFANT</t>
        </is>
      </c>
      <c r="H143" s="0" t="inlineStr">
        <is>
          <t>6-9M</t>
        </is>
      </c>
      <c r="I143" s="0">
        <v>29.99</v>
      </c>
      <c r="J143" s="0">
        <v>1</v>
      </c>
    </row>
    <row r="144" spans="1:10" customHeight="0">
      <c r="A144" s="0">
        <f>HYPERLINK("https://dl.dropboxusercontent.com/scl/fi/nywerfvrkuh31mbgrpau6/124740t.jpg?rlkey=q187ukwe9qu48bq4fu9noiu8f&amp;dl=0","Click to download Image")</f>
      </c>
      <c r="C144" s="0" t="inlineStr">
        <is>
          <t>Halton Infant Bodysuit</t>
        </is>
      </c>
      <c r="D144" s="0" t="inlineStr">
        <is>
          <t>'124740</t>
        </is>
      </c>
      <c r="E144" s="0" t="inlineStr">
        <is>
          <t>UNI HALTON I GY:124740F-12M</t>
        </is>
      </c>
      <c r="F144" s="0" t="inlineStr">
        <is>
          <t>'802124740035</t>
        </is>
      </c>
      <c r="G144" s="0" t="inlineStr">
        <is>
          <t>INFANT</t>
        </is>
      </c>
      <c r="H144" s="0" t="inlineStr">
        <is>
          <t>12M</t>
        </is>
      </c>
      <c r="I144" s="0">
        <v>29.99</v>
      </c>
      <c r="J144" s="0">
        <v>0</v>
      </c>
    </row>
    <row r="145" spans="1:10" customHeight="0">
      <c r="A145" s="0">
        <f>HYPERLINK("https://dl.dropboxusercontent.com/scl/fi/nywerfvrkuh31mbgrpau6/124740t.jpg?rlkey=q187ukwe9qu48bq4fu9noiu8f&amp;dl=0","Click to download Image")</f>
      </c>
      <c r="C145" s="0" t="inlineStr">
        <is>
          <t>Halton Infant Bodysuit</t>
        </is>
      </c>
      <c r="D145" s="0" t="inlineStr">
        <is>
          <t>'124740</t>
        </is>
      </c>
      <c r="E145" s="0" t="inlineStr">
        <is>
          <t>UNI HALTON I GY 12PK:124740Z-12PK</t>
        </is>
      </c>
      <c r="F145" s="0" t="inlineStr">
        <is>
          <t>'802124740998</t>
        </is>
      </c>
      <c r="G145" s="0" t="inlineStr">
        <is>
          <t>INFANT</t>
        </is>
      </c>
      <c r="H145" s="0" t="inlineStr">
        <is>
          <t>12 PACK</t>
        </is>
      </c>
      <c r="I145" s="0">
        <v>288</v>
      </c>
      <c r="J145" s="0">
        <v>0</v>
      </c>
    </row>
    <row r="146" spans="1:10" customHeight="0">
      <c r="A146" s="0">
        <f>HYPERLINK("https://dl.dropboxusercontent.com/scl/fi/xxz8kxjqjrh2nbjvi8t5s/125372-af.jpg?rlkey=sahbi1xuief9nsv4rrj3clyxb&amp;dl=0","Click to download Image")</f>
      </c>
      <c r="C146" s="0" t="inlineStr">
        <is>
          <t>Kerry Women's Cap</t>
        </is>
      </c>
      <c r="D146" s="0" t="inlineStr">
        <is>
          <t>'125372</t>
        </is>
      </c>
      <c r="E146" s="0" t="inlineStr">
        <is>
          <t>UNI KERRY A PE:125372</t>
        </is>
      </c>
      <c r="F146" s="0" t="inlineStr">
        <is>
          <t>'702125372016</t>
        </is>
      </c>
      <c r="G146" s="0" t="inlineStr">
        <is>
          <t>WOMENS</t>
        </is>
      </c>
      <c r="H146" s="0" t="inlineStr">
        <is>
          <t>WOMEN:56CM</t>
        </is>
      </c>
      <c r="I146" s="0">
        <v>22.99</v>
      </c>
      <c r="J146" s="0">
        <v>28</v>
      </c>
    </row>
    <row r="147" spans="1:10" customHeight="0">
      <c r="A147" s="0">
        <f>HYPERLINK("https://dl.dropboxusercontent.com/scl/fi/s9ndyu4ouw51vnhx14mwc/129871-af.jpg?rlkey=xal2c1yv9c05rot340o8nq5hx&amp;dl=0","Click to download Image")</f>
      </c>
      <c r="C147" s="0" t="inlineStr">
        <is>
          <t>Arabella Women's Cap</t>
        </is>
      </c>
      <c r="D147" s="0" t="inlineStr">
        <is>
          <t>'129871</t>
        </is>
      </c>
      <c r="E147" s="0" t="inlineStr">
        <is>
          <t>UNI ARABEL A PE:129871</t>
        </is>
      </c>
      <c r="F147" s="0" t="inlineStr">
        <is>
          <t>'702129871010</t>
        </is>
      </c>
      <c r="G147" s="0" t="inlineStr">
        <is>
          <t>WOMENS</t>
        </is>
      </c>
      <c r="H147" s="0" t="inlineStr">
        <is>
          <t>WOMEN:56CM</t>
        </is>
      </c>
      <c r="I147" s="0">
        <v>24.99</v>
      </c>
      <c r="J147" s="0">
        <v>30</v>
      </c>
    </row>
    <row r="148" spans="1:10" customHeight="0">
      <c r="A148" s="0">
        <f>HYPERLINK("https://dl.dropboxusercontent.com/scl/fi/zqzd0iq6nnco2logtq1na/126641-f.jpg?rlkey=gwwwe1hzuov3datqgbfrq6w7p&amp;dl=0","Click to download Image")</f>
      </c>
      <c r="C148" s="0" t="inlineStr">
        <is>
          <t>Audra Women's T-shirt</t>
        </is>
      </c>
      <c r="D148" s="0" t="inlineStr">
        <is>
          <t>'126641</t>
        </is>
      </c>
      <c r="E148" s="0" t="inlineStr">
        <is>
          <t>UNI AUDRA W WE:126641A-S</t>
        </is>
      </c>
      <c r="F148" s="0" t="inlineStr">
        <is>
          <t>'802126641040</t>
        </is>
      </c>
      <c r="G148" s="0" t="inlineStr">
        <is>
          <t>WOMENS</t>
        </is>
      </c>
      <c r="H148" s="0" t="inlineStr">
        <is>
          <t>S</t>
        </is>
      </c>
      <c r="I148" s="0">
        <v>34.99</v>
      </c>
      <c r="J148" s="0">
        <v>1</v>
      </c>
    </row>
    <row r="149" spans="1:10" customHeight="0">
      <c r="A149" s="0">
        <f>HYPERLINK("https://dl.dropboxusercontent.com/scl/fi/zqzd0iq6nnco2logtq1na/126641-f.jpg?rlkey=gwwwe1hzuov3datqgbfrq6w7p&amp;dl=0","Click to download Image")</f>
      </c>
      <c r="C149" s="0" t="inlineStr">
        <is>
          <t>Audra Women's T-shirt</t>
        </is>
      </c>
      <c r="D149" s="0" t="inlineStr">
        <is>
          <t>'126641</t>
        </is>
      </c>
      <c r="E149" s="0" t="inlineStr">
        <is>
          <t>UNI AUDRA W WE:126641B-M</t>
        </is>
      </c>
      <c r="F149" s="0" t="inlineStr">
        <is>
          <t>'802126641057</t>
        </is>
      </c>
      <c r="G149" s="0" t="inlineStr">
        <is>
          <t>WOMENS</t>
        </is>
      </c>
      <c r="H149" s="0" t="inlineStr">
        <is>
          <t>M</t>
        </is>
      </c>
      <c r="I149" s="0">
        <v>34.99</v>
      </c>
      <c r="J149" s="0">
        <v>3</v>
      </c>
    </row>
    <row r="150" spans="1:10" customHeight="0">
      <c r="A150" s="0">
        <f>HYPERLINK("https://dl.dropboxusercontent.com/scl/fi/zqzd0iq6nnco2logtq1na/126641-f.jpg?rlkey=gwwwe1hzuov3datqgbfrq6w7p&amp;dl=0","Click to download Image")</f>
      </c>
      <c r="C150" s="0" t="inlineStr">
        <is>
          <t>Audra Women's T-shirt</t>
        </is>
      </c>
      <c r="D150" s="0" t="inlineStr">
        <is>
          <t>'126641</t>
        </is>
      </c>
      <c r="E150" s="0" t="inlineStr">
        <is>
          <t>UNI AUDRA W WE:126641C-L</t>
        </is>
      </c>
      <c r="F150" s="0" t="inlineStr">
        <is>
          <t>'802126641064</t>
        </is>
      </c>
      <c r="G150" s="0" t="inlineStr">
        <is>
          <t>WOMENS</t>
        </is>
      </c>
      <c r="H150" s="0" t="inlineStr">
        <is>
          <t>L</t>
        </is>
      </c>
      <c r="I150" s="0">
        <v>34.99</v>
      </c>
      <c r="J150" s="0">
        <v>4</v>
      </c>
    </row>
    <row r="151" spans="1:10" customHeight="0">
      <c r="A151" s="0">
        <f>HYPERLINK("https://dl.dropboxusercontent.com/scl/fi/zqzd0iq6nnco2logtq1na/126641-f.jpg?rlkey=gwwwe1hzuov3datqgbfrq6w7p&amp;dl=0","Click to download Image")</f>
      </c>
      <c r="C151" s="0" t="inlineStr">
        <is>
          <t>Audra Women's T-shirt</t>
        </is>
      </c>
      <c r="D151" s="0" t="inlineStr">
        <is>
          <t>'126641</t>
        </is>
      </c>
      <c r="E151" s="0" t="inlineStr">
        <is>
          <t>UNI AUDRA W WE:126641D-XL</t>
        </is>
      </c>
      <c r="F151" s="0" t="inlineStr">
        <is>
          <t>'802126641071</t>
        </is>
      </c>
      <c r="G151" s="0" t="inlineStr">
        <is>
          <t>WOMENS</t>
        </is>
      </c>
      <c r="H151" s="0" t="inlineStr">
        <is>
          <t>XL</t>
        </is>
      </c>
      <c r="I151" s="0">
        <v>34.99</v>
      </c>
      <c r="J151" s="0">
        <v>0</v>
      </c>
    </row>
    <row r="152" spans="1:10" customHeight="0">
      <c r="A152" s="0">
        <f>HYPERLINK("https://dl.dropboxusercontent.com/scl/fi/zqzd0iq6nnco2logtq1na/126641-f.jpg?rlkey=gwwwe1hzuov3datqgbfrq6w7p&amp;dl=0","Click to download Image")</f>
      </c>
      <c r="C152" s="0" t="inlineStr">
        <is>
          <t>Audra Women's T-shirt</t>
        </is>
      </c>
      <c r="D152" s="0" t="inlineStr">
        <is>
          <t>'126641</t>
        </is>
      </c>
      <c r="E152" s="0" t="inlineStr">
        <is>
          <t>UNI AUDRA W WE:126641E-2XL</t>
        </is>
      </c>
      <c r="F152" s="0" t="inlineStr">
        <is>
          <t>'802126641088</t>
        </is>
      </c>
      <c r="G152" s="0" t="inlineStr">
        <is>
          <t>WOMENS</t>
        </is>
      </c>
      <c r="H152" s="0" t="inlineStr">
        <is>
          <t>2XL</t>
        </is>
      </c>
      <c r="I152" s="0">
        <v>34.99</v>
      </c>
      <c r="J152" s="0">
        <v>0</v>
      </c>
    </row>
    <row r="153" spans="1:10" customHeight="0">
      <c r="A153" s="0">
        <f>HYPERLINK("https://dl.dropboxusercontent.com/scl/fi/zqzd0iq6nnco2logtq1na/126641-f.jpg?rlkey=gwwwe1hzuov3datqgbfrq6w7p&amp;dl=0","Click to download Image")</f>
      </c>
      <c r="C153" s="0" t="inlineStr">
        <is>
          <t>Audra Women's T-shirt</t>
        </is>
      </c>
      <c r="D153" s="0" t="inlineStr">
        <is>
          <t>'126641</t>
        </is>
      </c>
      <c r="E153" s="0" t="inlineStr">
        <is>
          <t>UNI AUDRA W WE:126641F-3XL</t>
        </is>
      </c>
      <c r="F153" s="0" t="inlineStr">
        <is>
          <t>'802126641095</t>
        </is>
      </c>
      <c r="G153" s="0" t="inlineStr">
        <is>
          <t>WOMENS</t>
        </is>
      </c>
      <c r="H153" s="0" t="inlineStr">
        <is>
          <t>3XL</t>
        </is>
      </c>
      <c r="I153" s="0">
        <v>34.99</v>
      </c>
      <c r="J153" s="0">
        <v>0</v>
      </c>
    </row>
    <row r="154" spans="1:10" customHeight="0">
      <c r="A154" s="0">
        <f>HYPERLINK("https://dl.dropboxusercontent.com/scl/fi/zqzd0iq6nnco2logtq1na/126641-f.jpg?rlkey=gwwwe1hzuov3datqgbfrq6w7p&amp;dl=0","Click to download Image")</f>
      </c>
      <c r="C154" s="0" t="inlineStr">
        <is>
          <t>Audra Women's T-shirt</t>
        </is>
      </c>
      <c r="D154" s="0" t="inlineStr">
        <is>
          <t>'126641</t>
        </is>
      </c>
      <c r="E154" s="0" t="inlineStr">
        <is>
          <t>UNI AUDRA W WE 12PK:126641Z-12PK</t>
        </is>
      </c>
      <c r="F154" s="0" t="inlineStr">
        <is>
          <t>'802126641996</t>
        </is>
      </c>
      <c r="G154" s="0" t="inlineStr">
        <is>
          <t>WOMENS</t>
        </is>
      </c>
      <c r="H154" s="0" t="inlineStr">
        <is>
          <t>12 PACK</t>
        </is>
      </c>
      <c r="I154" s="0">
        <v>336</v>
      </c>
      <c r="J154" s="0">
        <v>0</v>
      </c>
    </row>
    <row r="155" spans="1:10" customHeight="0">
      <c r="A155" s="0">
        <f>HYPERLINK("https://dl.dropboxusercontent.com/scl/fi/28e5vgutrxpqyv04548f9/129797-f.jpg?rlkey=l3t6uqbytj0wtq9oagzhez9h4&amp;dl=0","Click to download Image")</f>
      </c>
      <c r="C155" s="0" t="inlineStr">
        <is>
          <t>Audra Women's T-shirt</t>
        </is>
      </c>
      <c r="D155" s="0" t="inlineStr">
        <is>
          <t>'129797</t>
        </is>
      </c>
      <c r="E155" s="0" t="inlineStr">
        <is>
          <t>UNI AUDRA W PE:129797A-S</t>
        </is>
      </c>
      <c r="F155" s="0" t="inlineStr">
        <is>
          <t>'802129797041</t>
        </is>
      </c>
      <c r="G155" s="0" t="inlineStr">
        <is>
          <t>WOMENS</t>
        </is>
      </c>
      <c r="H155" s="0" t="inlineStr">
        <is>
          <t>S</t>
        </is>
      </c>
      <c r="I155" s="0">
        <v>34.99</v>
      </c>
      <c r="J155" s="0">
        <v>2</v>
      </c>
    </row>
    <row r="156" spans="1:10" customHeight="0">
      <c r="A156" s="0">
        <f>HYPERLINK("https://dl.dropboxusercontent.com/scl/fi/28e5vgutrxpqyv04548f9/129797-f.jpg?rlkey=l3t6uqbytj0wtq9oagzhez9h4&amp;dl=0","Click to download Image")</f>
      </c>
      <c r="C156" s="0" t="inlineStr">
        <is>
          <t>Audra Women's T-shirt</t>
        </is>
      </c>
      <c r="D156" s="0" t="inlineStr">
        <is>
          <t>'129797</t>
        </is>
      </c>
      <c r="E156" s="0" t="inlineStr">
        <is>
          <t>UNI AUDRA W PE:129797B-M</t>
        </is>
      </c>
      <c r="F156" s="0" t="inlineStr">
        <is>
          <t>'802129797058</t>
        </is>
      </c>
      <c r="G156" s="0" t="inlineStr">
        <is>
          <t>WOMENS</t>
        </is>
      </c>
      <c r="H156" s="0" t="inlineStr">
        <is>
          <t>M</t>
        </is>
      </c>
      <c r="I156" s="0">
        <v>34.99</v>
      </c>
      <c r="J156" s="0">
        <v>7</v>
      </c>
    </row>
    <row r="157" spans="1:10" customHeight="0">
      <c r="A157" s="0">
        <f>HYPERLINK("https://dl.dropboxusercontent.com/scl/fi/28e5vgutrxpqyv04548f9/129797-f.jpg?rlkey=l3t6uqbytj0wtq9oagzhez9h4&amp;dl=0","Click to download Image")</f>
      </c>
      <c r="C157" s="0" t="inlineStr">
        <is>
          <t>Audra Women's T-shirt</t>
        </is>
      </c>
      <c r="D157" s="0" t="inlineStr">
        <is>
          <t>'129797</t>
        </is>
      </c>
      <c r="E157" s="0" t="inlineStr">
        <is>
          <t>UNI AUDRA W PE:129797C-L</t>
        </is>
      </c>
      <c r="F157" s="0" t="inlineStr">
        <is>
          <t>'802129797065</t>
        </is>
      </c>
      <c r="G157" s="0" t="inlineStr">
        <is>
          <t>WOMENS</t>
        </is>
      </c>
      <c r="H157" s="0" t="inlineStr">
        <is>
          <t>L</t>
        </is>
      </c>
      <c r="I157" s="0">
        <v>34.99</v>
      </c>
      <c r="J157" s="0">
        <v>8</v>
      </c>
    </row>
    <row r="158" spans="1:10" customHeight="0">
      <c r="A158" s="0">
        <f>HYPERLINK("https://dl.dropboxusercontent.com/scl/fi/28e5vgutrxpqyv04548f9/129797-f.jpg?rlkey=l3t6uqbytj0wtq9oagzhez9h4&amp;dl=0","Click to download Image")</f>
      </c>
      <c r="C158" s="0" t="inlineStr">
        <is>
          <t>Audra Women's T-shirt</t>
        </is>
      </c>
      <c r="D158" s="0" t="inlineStr">
        <is>
          <t>'129797</t>
        </is>
      </c>
      <c r="E158" s="0" t="inlineStr">
        <is>
          <t>UNI AUDRA W PE:129797D-XL</t>
        </is>
      </c>
      <c r="F158" s="0" t="inlineStr">
        <is>
          <t>'802129797072</t>
        </is>
      </c>
      <c r="G158" s="0" t="inlineStr">
        <is>
          <t>WOMENS</t>
        </is>
      </c>
      <c r="H158" s="0" t="inlineStr">
        <is>
          <t>XL</t>
        </is>
      </c>
      <c r="I158" s="0">
        <v>34.99</v>
      </c>
      <c r="J158" s="0">
        <v>3</v>
      </c>
    </row>
    <row r="159" spans="1:10" customHeight="0">
      <c r="A159" s="0">
        <f>HYPERLINK("https://dl.dropboxusercontent.com/scl/fi/28e5vgutrxpqyv04548f9/129797-f.jpg?rlkey=l3t6uqbytj0wtq9oagzhez9h4&amp;dl=0","Click to download Image")</f>
      </c>
      <c r="C159" s="0" t="inlineStr">
        <is>
          <t>Audra Women's T-shirt</t>
        </is>
      </c>
      <c r="D159" s="0" t="inlineStr">
        <is>
          <t>'129797</t>
        </is>
      </c>
      <c r="E159" s="0" t="inlineStr">
        <is>
          <t>UNI AUDRA W PE:129797E-2XL</t>
        </is>
      </c>
      <c r="F159" s="0" t="inlineStr">
        <is>
          <t>'802129797089</t>
        </is>
      </c>
      <c r="G159" s="0" t="inlineStr">
        <is>
          <t>WOMENS</t>
        </is>
      </c>
      <c r="H159" s="0" t="inlineStr">
        <is>
          <t>2XL</t>
        </is>
      </c>
      <c r="I159" s="0">
        <v>34.99</v>
      </c>
      <c r="J159" s="0">
        <v>4</v>
      </c>
    </row>
    <row r="160" spans="1:10" customHeight="0">
      <c r="A160" s="0">
        <f>HYPERLINK("https://dl.dropboxusercontent.com/scl/fi/28e5vgutrxpqyv04548f9/129797-f.jpg?rlkey=l3t6uqbytj0wtq9oagzhez9h4&amp;dl=0","Click to download Image")</f>
      </c>
      <c r="C160" s="0" t="inlineStr">
        <is>
          <t>Audra Women's T-shirt</t>
        </is>
      </c>
      <c r="D160" s="0" t="inlineStr">
        <is>
          <t>'129797</t>
        </is>
      </c>
      <c r="E160" s="0" t="inlineStr">
        <is>
          <t>UNI AUDRA W PE:129797F-3XL</t>
        </is>
      </c>
      <c r="F160" s="0" t="inlineStr">
        <is>
          <t>'802129797096</t>
        </is>
      </c>
      <c r="G160" s="0" t="inlineStr">
        <is>
          <t>WOMENS</t>
        </is>
      </c>
      <c r="H160" s="0" t="inlineStr">
        <is>
          <t>3XL</t>
        </is>
      </c>
      <c r="I160" s="0">
        <v>34.99</v>
      </c>
      <c r="J160" s="0">
        <v>1</v>
      </c>
    </row>
    <row r="161" spans="1:10" customHeight="0">
      <c r="A161" s="0">
        <f>HYPERLINK("https://dl.dropboxusercontent.com/scl/fi/28e5vgutrxpqyv04548f9/129797-f.jpg?rlkey=l3t6uqbytj0wtq9oagzhez9h4&amp;dl=0","Click to download Image")</f>
      </c>
      <c r="C161" s="0" t="inlineStr">
        <is>
          <t>Audra Women's T-shirt</t>
        </is>
      </c>
      <c r="D161" s="0" t="inlineStr">
        <is>
          <t>'129797</t>
        </is>
      </c>
      <c r="E161" s="0" t="inlineStr">
        <is>
          <t>UNI AUDRA W PE12PK:129797Z-12PK</t>
        </is>
      </c>
      <c r="F161" s="0" t="inlineStr">
        <is>
          <t>'802129797997</t>
        </is>
      </c>
      <c r="G161" s="0" t="inlineStr">
        <is>
          <t>WOMENS</t>
        </is>
      </c>
      <c r="H161" s="0" t="inlineStr">
        <is>
          <t>12 PACK</t>
        </is>
      </c>
      <c r="I161" s="0">
        <v>336</v>
      </c>
      <c r="J161" s="0">
        <v>1</v>
      </c>
    </row>
    <row r="162" spans="1:10" customHeight="0">
      <c r="A162" s="0">
        <f>HYPERLINK("https://dl.dropboxusercontent.com/scl/fi/d5m7ol46am4nkcfbkxvg1/124899-f.jpg?rlkey=8shapjjuwr08u6t4mzlwzxifb&amp;dl=0","Click to download Image")</f>
      </c>
      <c r="C162" s="0" t="inlineStr">
        <is>
          <t>Brin Women's T-shirt</t>
        </is>
      </c>
      <c r="D162" s="0" t="inlineStr">
        <is>
          <t>'124899</t>
        </is>
      </c>
      <c r="E162" s="0" t="inlineStr">
        <is>
          <t>UNI BRIN W GY:124899A-S</t>
        </is>
      </c>
      <c r="F162" s="0" t="inlineStr">
        <is>
          <t>'802124899047</t>
        </is>
      </c>
      <c r="G162" s="0" t="inlineStr">
        <is>
          <t>WOMENS</t>
        </is>
      </c>
      <c r="H162" s="0" t="inlineStr">
        <is>
          <t>S</t>
        </is>
      </c>
      <c r="I162" s="0">
        <v>29.99</v>
      </c>
      <c r="J162" s="0">
        <v>6</v>
      </c>
    </row>
    <row r="163" spans="1:10" customHeight="0">
      <c r="A163" s="0">
        <f>HYPERLINK("https://dl.dropboxusercontent.com/scl/fi/d5m7ol46am4nkcfbkxvg1/124899-f.jpg?rlkey=8shapjjuwr08u6t4mzlwzxifb&amp;dl=0","Click to download Image")</f>
      </c>
      <c r="C163" s="0" t="inlineStr">
        <is>
          <t>Brin Women's T-shirt</t>
        </is>
      </c>
      <c r="D163" s="0" t="inlineStr">
        <is>
          <t>'124899</t>
        </is>
      </c>
      <c r="E163" s="0" t="inlineStr">
        <is>
          <t>UNI BRIN W GY:124899B-M</t>
        </is>
      </c>
      <c r="F163" s="0" t="inlineStr">
        <is>
          <t>'802124899054</t>
        </is>
      </c>
      <c r="G163" s="0" t="inlineStr">
        <is>
          <t>WOMENS</t>
        </is>
      </c>
      <c r="H163" s="0" t="inlineStr">
        <is>
          <t>M</t>
        </is>
      </c>
      <c r="I163" s="0">
        <v>29.99</v>
      </c>
      <c r="J163" s="0">
        <v>18</v>
      </c>
    </row>
    <row r="164" spans="1:10" customHeight="0">
      <c r="A164" s="0">
        <f>HYPERLINK("https://dl.dropboxusercontent.com/scl/fi/d5m7ol46am4nkcfbkxvg1/124899-f.jpg?rlkey=8shapjjuwr08u6t4mzlwzxifb&amp;dl=0","Click to download Image")</f>
      </c>
      <c r="C164" s="0" t="inlineStr">
        <is>
          <t>Brin Women's T-shirt</t>
        </is>
      </c>
      <c r="D164" s="0" t="inlineStr">
        <is>
          <t>'124899</t>
        </is>
      </c>
      <c r="E164" s="0" t="inlineStr">
        <is>
          <t>UNI BRIN W GY:124899C-L</t>
        </is>
      </c>
      <c r="F164" s="0" t="inlineStr">
        <is>
          <t>'802124899061</t>
        </is>
      </c>
      <c r="G164" s="0" t="inlineStr">
        <is>
          <t>WOMENS</t>
        </is>
      </c>
      <c r="H164" s="0" t="inlineStr">
        <is>
          <t>L</t>
        </is>
      </c>
      <c r="I164" s="0">
        <v>29.99</v>
      </c>
      <c r="J164" s="0">
        <v>15</v>
      </c>
    </row>
    <row r="165" spans="1:10" customHeight="0">
      <c r="A165" s="0">
        <f>HYPERLINK("https://dl.dropboxusercontent.com/scl/fi/d5m7ol46am4nkcfbkxvg1/124899-f.jpg?rlkey=8shapjjuwr08u6t4mzlwzxifb&amp;dl=0","Click to download Image")</f>
      </c>
      <c r="C165" s="0" t="inlineStr">
        <is>
          <t>Brin Women's T-shirt</t>
        </is>
      </c>
      <c r="D165" s="0" t="inlineStr">
        <is>
          <t>'124899</t>
        </is>
      </c>
      <c r="E165" s="0" t="inlineStr">
        <is>
          <t>UNI BRIN W GY:124899D-XL</t>
        </is>
      </c>
      <c r="F165" s="0" t="inlineStr">
        <is>
          <t>'802124899078</t>
        </is>
      </c>
      <c r="G165" s="0" t="inlineStr">
        <is>
          <t>WOMENS</t>
        </is>
      </c>
      <c r="H165" s="0" t="inlineStr">
        <is>
          <t>XL</t>
        </is>
      </c>
      <c r="I165" s="0">
        <v>29.99</v>
      </c>
      <c r="J165" s="0">
        <v>9</v>
      </c>
    </row>
    <row r="166" spans="1:10" customHeight="0">
      <c r="A166" s="0">
        <f>HYPERLINK("https://dl.dropboxusercontent.com/scl/fi/d5m7ol46am4nkcfbkxvg1/124899-f.jpg?rlkey=8shapjjuwr08u6t4mzlwzxifb&amp;dl=0","Click to download Image")</f>
      </c>
      <c r="C166" s="0" t="inlineStr">
        <is>
          <t>Brin Women's T-shirt</t>
        </is>
      </c>
      <c r="D166" s="0" t="inlineStr">
        <is>
          <t>'124899</t>
        </is>
      </c>
      <c r="E166" s="0" t="inlineStr">
        <is>
          <t>UNI BRIN W GY:124899E-2XL</t>
        </is>
      </c>
      <c r="F166" s="0" t="inlineStr">
        <is>
          <t>'802124899085</t>
        </is>
      </c>
      <c r="G166" s="0" t="inlineStr">
        <is>
          <t>WOMENS</t>
        </is>
      </c>
      <c r="H166" s="0" t="inlineStr">
        <is>
          <t>2XL</t>
        </is>
      </c>
      <c r="I166" s="0">
        <v>29.99</v>
      </c>
      <c r="J166" s="0">
        <v>1</v>
      </c>
    </row>
    <row r="167" spans="1:10" customHeight="0">
      <c r="A167" s="0">
        <f>HYPERLINK("https://dl.dropboxusercontent.com/scl/fi/d5m7ol46am4nkcfbkxvg1/124899-f.jpg?rlkey=8shapjjuwr08u6t4mzlwzxifb&amp;dl=0","Click to download Image")</f>
      </c>
      <c r="C167" s="0" t="inlineStr">
        <is>
          <t>Brin Women's T-shirt</t>
        </is>
      </c>
      <c r="D167" s="0" t="inlineStr">
        <is>
          <t>'124899</t>
        </is>
      </c>
      <c r="E167" s="0" t="inlineStr">
        <is>
          <t>UNI BRIN W GY:124899F-3XL</t>
        </is>
      </c>
      <c r="F167" s="0" t="inlineStr">
        <is>
          <t>'802124899092</t>
        </is>
      </c>
      <c r="G167" s="0" t="inlineStr">
        <is>
          <t>WOMENS</t>
        </is>
      </c>
      <c r="H167" s="0" t="inlineStr">
        <is>
          <t>3XL</t>
        </is>
      </c>
      <c r="I167" s="0">
        <v>29.99</v>
      </c>
      <c r="J167" s="0">
        <v>1</v>
      </c>
    </row>
    <row r="168" spans="1:10" customHeight="0">
      <c r="A168" s="0">
        <f>HYPERLINK("https://dl.dropboxusercontent.com/scl/fi/d5m7ol46am4nkcfbkxvg1/124899-f.jpg?rlkey=8shapjjuwr08u6t4mzlwzxifb&amp;dl=0","Click to download Image")</f>
      </c>
      <c r="C168" s="0" t="inlineStr">
        <is>
          <t>Brin Women's T-shirt</t>
        </is>
      </c>
      <c r="D168" s="0" t="inlineStr">
        <is>
          <t>'124899</t>
        </is>
      </c>
      <c r="E168" s="0" t="inlineStr">
        <is>
          <t>UNI BRIN W GY 12PK:124899Z-12PK</t>
        </is>
      </c>
      <c r="F168" s="0" t="inlineStr">
        <is>
          <t>'802124899993</t>
        </is>
      </c>
      <c r="G168" s="0" t="inlineStr">
        <is>
          <t>WOMENS</t>
        </is>
      </c>
      <c r="H168" s="0" t="inlineStr">
        <is>
          <t>12 PACK</t>
        </is>
      </c>
      <c r="I168" s="0">
        <v>288</v>
      </c>
      <c r="J168" s="0">
        <v>3</v>
      </c>
    </row>
    <row r="169" spans="1:10" customHeight="0">
      <c r="A169" s="0">
        <f>HYPERLINK("https://dl.dropboxusercontent.com/scl/fi/15k2rtrz4uxwlvkemoq0x/129971-af.jpg?rlkey=9ukji96dmjn35hdualt6tyro8&amp;dl=0","Click to download Image")</f>
      </c>
      <c r="C169" s="0" t="inlineStr">
        <is>
          <t>August Men's Cap</t>
        </is>
      </c>
      <c r="D169" s="0" t="inlineStr">
        <is>
          <t>'129971</t>
        </is>
      </c>
      <c r="E169" s="0" t="inlineStr">
        <is>
          <t>UNI AUGUST A BK:129971</t>
        </is>
      </c>
      <c r="F169" s="0" t="inlineStr">
        <is>
          <t>'702129971000</t>
        </is>
      </c>
      <c r="G169" s="0" t="inlineStr">
        <is>
          <t>MENS</t>
        </is>
      </c>
      <c r="H169" s="0" t="inlineStr">
        <is>
          <t>STANDARD:58CM</t>
        </is>
      </c>
      <c r="I169" s="0">
        <v>24.99</v>
      </c>
      <c r="J169" s="0">
        <v>66</v>
      </c>
    </row>
    <row r="170" spans="1:10" customHeight="0">
      <c r="A170" s="0">
        <f>HYPERLINK("https://dl.dropboxusercontent.com/scl/fi/1dts8uo4nky771mglrdej/124813-af.jpg?rlkey=imyu3o4uh6inuu1h5mrk0s561&amp;dl=0","Click to download Image")</f>
      </c>
      <c r="C170" s="0" t="inlineStr">
        <is>
          <t>Carra Women's Cap</t>
        </is>
      </c>
      <c r="D170" s="0" t="inlineStr">
        <is>
          <t>'124813</t>
        </is>
      </c>
      <c r="E170" s="0" t="inlineStr">
        <is>
          <t>UNI CARRA A BK:124813</t>
        </is>
      </c>
      <c r="F170" s="0" t="inlineStr">
        <is>
          <t>'702124813015</t>
        </is>
      </c>
      <c r="G170" s="0" t="inlineStr">
        <is>
          <t>WOMENS</t>
        </is>
      </c>
      <c r="H170" s="0" t="inlineStr">
        <is>
          <t>WOMEN:56CM</t>
        </is>
      </c>
      <c r="I170" s="0">
        <v>22.99</v>
      </c>
      <c r="J170" s="0">
        <v>34</v>
      </c>
    </row>
    <row r="171" spans="1:10" customHeight="0">
      <c r="A171" s="0">
        <f>HYPERLINK("https://dl.dropboxusercontent.com/scl/fi/wvr194hwkbfa1jf1cf3sr/124974-af.jpg?rlkey=xp3teq0pk3ftd3jb9951eujkb&amp;dl=0","Click to download Image")</f>
      </c>
      <c r="C171" s="0" t="inlineStr">
        <is>
          <t>Reyes Men's Cap</t>
        </is>
      </c>
      <c r="D171" s="0" t="inlineStr">
        <is>
          <t>'124974</t>
        </is>
      </c>
      <c r="E171" s="0" t="inlineStr">
        <is>
          <t>UNI REYES A BK:124974</t>
        </is>
      </c>
      <c r="F171" s="0" t="inlineStr">
        <is>
          <t>'702124974006</t>
        </is>
      </c>
      <c r="G171" s="0" t="inlineStr">
        <is>
          <t>MENS</t>
        </is>
      </c>
      <c r="H171" s="0" t="inlineStr">
        <is>
          <t>STANDARD MENS</t>
        </is>
      </c>
      <c r="I171" s="0">
        <v>22.99</v>
      </c>
      <c r="J171" s="0">
        <v>27</v>
      </c>
    </row>
    <row r="172" spans="1:10" customHeight="0">
      <c r="A172" s="0">
        <f>HYPERLINK("https://dl.dropboxusercontent.com/scl/fi/ftynzlp03sltrbbg7dzyr/124976-af.jpg?rlkey=2pqsde1xj46dhnazxervea4wo&amp;dl=0","Click to download Image")</f>
      </c>
      <c r="C172" s="0" t="inlineStr">
        <is>
          <t>Harve Men's Cap</t>
        </is>
      </c>
      <c r="D172" s="0" t="inlineStr">
        <is>
          <t>'124976</t>
        </is>
      </c>
      <c r="E172" s="0" t="inlineStr">
        <is>
          <t>UNI HARVE A BK:124976</t>
        </is>
      </c>
      <c r="F172" s="0" t="inlineStr">
        <is>
          <t>'702124976000</t>
        </is>
      </c>
      <c r="G172" s="0" t="inlineStr">
        <is>
          <t>MENS</t>
        </is>
      </c>
      <c r="H172" s="0" t="inlineStr">
        <is>
          <t>STANDARD MENS</t>
        </is>
      </c>
      <c r="I172" s="0">
        <v>22.99</v>
      </c>
      <c r="J172" s="0">
        <v>18</v>
      </c>
    </row>
    <row r="173" spans="1:10" customHeight="0">
      <c r="A173" s="0">
        <f>HYPERLINK("https://dl.dropboxusercontent.com/scl/fi/foibcytmtjdhj6egqdzjf/calla-129548-f.jpg?rlkey=473m0xnteqgqpmb8u3y7aqdo0&amp;dl=0","Click to download Image")</f>
      </c>
      <c r="B173" s="0">
        <f>HYPERLINK("https://dl.dropboxusercontent.com/scl/fi/nh02ppqpgbdmolzkiib1k/womens-t-shirt-size-chartscalla.jpg?rlkey=5vhvmravhur5sucy6vk8ybj33&amp;dl=0","Click to download SizeChart")</f>
      </c>
      <c r="C173" s="0" t="inlineStr">
        <is>
          <t>Calla Women's Long Sleeve T-Shirt</t>
        </is>
      </c>
      <c r="D173" s="0" t="inlineStr">
        <is>
          <t>'129548</t>
        </is>
      </c>
      <c r="E173" s="0" t="inlineStr">
        <is>
          <t>UNI CALLA W PE:129548A-S</t>
        </is>
      </c>
      <c r="F173" s="0" t="inlineStr">
        <is>
          <t>'802129548049</t>
        </is>
      </c>
      <c r="G173" s="0" t="inlineStr">
        <is>
          <t>WOMENS</t>
        </is>
      </c>
      <c r="H173" s="0" t="inlineStr">
        <is>
          <t>S</t>
        </is>
      </c>
      <c r="I173" s="0">
        <v>34.99</v>
      </c>
      <c r="J173" s="0">
        <v>2</v>
      </c>
    </row>
    <row r="174" spans="1:10" customHeight="0">
      <c r="A174" s="0">
        <f>HYPERLINK("https://dl.dropboxusercontent.com/scl/fi/foibcytmtjdhj6egqdzjf/calla-129548-f.jpg?rlkey=473m0xnteqgqpmb8u3y7aqdo0&amp;dl=0","Click to download Image")</f>
      </c>
      <c r="B174" s="0">
        <f>HYPERLINK("https://dl.dropboxusercontent.com/scl/fi/nh02ppqpgbdmolzkiib1k/womens-t-shirt-size-chartscalla.jpg?rlkey=5vhvmravhur5sucy6vk8ybj33&amp;dl=0","Click to download SizeChart")</f>
      </c>
      <c r="C174" s="0" t="inlineStr">
        <is>
          <t>Calla Women's Long Sleeve T-Shirt</t>
        </is>
      </c>
      <c r="D174" s="0" t="inlineStr">
        <is>
          <t>'129548</t>
        </is>
      </c>
      <c r="E174" s="0" t="inlineStr">
        <is>
          <t>UNI CALLA W PE:129548B-M</t>
        </is>
      </c>
      <c r="F174" s="0" t="inlineStr">
        <is>
          <t>'802129548056</t>
        </is>
      </c>
      <c r="G174" s="0" t="inlineStr">
        <is>
          <t>WOMENS</t>
        </is>
      </c>
      <c r="H174" s="0" t="inlineStr">
        <is>
          <t>M</t>
        </is>
      </c>
      <c r="I174" s="0">
        <v>34.99</v>
      </c>
      <c r="J174" s="0">
        <v>7</v>
      </c>
    </row>
    <row r="175" spans="1:10" customHeight="0">
      <c r="A175" s="0">
        <f>HYPERLINK("https://dl.dropboxusercontent.com/scl/fi/foibcytmtjdhj6egqdzjf/calla-129548-f.jpg?rlkey=473m0xnteqgqpmb8u3y7aqdo0&amp;dl=0","Click to download Image")</f>
      </c>
      <c r="B175" s="0">
        <f>HYPERLINK("https://dl.dropboxusercontent.com/scl/fi/nh02ppqpgbdmolzkiib1k/womens-t-shirt-size-chartscalla.jpg?rlkey=5vhvmravhur5sucy6vk8ybj33&amp;dl=0","Click to download SizeChart")</f>
      </c>
      <c r="C175" s="0" t="inlineStr">
        <is>
          <t>Calla Women's Long Sleeve T-Shirt</t>
        </is>
      </c>
      <c r="D175" s="0" t="inlineStr">
        <is>
          <t>'129548</t>
        </is>
      </c>
      <c r="E175" s="0" t="inlineStr">
        <is>
          <t>UNI CALLA W PE:129548C-L</t>
        </is>
      </c>
      <c r="F175" s="0" t="inlineStr">
        <is>
          <t>'802129548063</t>
        </is>
      </c>
      <c r="G175" s="0" t="inlineStr">
        <is>
          <t>WOMENS</t>
        </is>
      </c>
      <c r="H175" s="0" t="inlineStr">
        <is>
          <t>L</t>
        </is>
      </c>
      <c r="I175" s="0">
        <v>34.99</v>
      </c>
      <c r="J175" s="0">
        <v>8</v>
      </c>
    </row>
    <row r="176" spans="1:10" customHeight="0">
      <c r="A176" s="0">
        <f>HYPERLINK("https://dl.dropboxusercontent.com/scl/fi/foibcytmtjdhj6egqdzjf/calla-129548-f.jpg?rlkey=473m0xnteqgqpmb8u3y7aqdo0&amp;dl=0","Click to download Image")</f>
      </c>
      <c r="B176" s="0">
        <f>HYPERLINK("https://dl.dropboxusercontent.com/scl/fi/nh02ppqpgbdmolzkiib1k/womens-t-shirt-size-chartscalla.jpg?rlkey=5vhvmravhur5sucy6vk8ybj33&amp;dl=0","Click to download SizeChart")</f>
      </c>
      <c r="C176" s="0" t="inlineStr">
        <is>
          <t>Calla Women's Long Sleeve T-Shirt</t>
        </is>
      </c>
      <c r="D176" s="0" t="inlineStr">
        <is>
          <t>'129548</t>
        </is>
      </c>
      <c r="E176" s="0" t="inlineStr">
        <is>
          <t>UNI CALLA W PE:129548D-XL</t>
        </is>
      </c>
      <c r="F176" s="0" t="inlineStr">
        <is>
          <t>'802129548070</t>
        </is>
      </c>
      <c r="G176" s="0" t="inlineStr">
        <is>
          <t>WOMENS</t>
        </is>
      </c>
      <c r="H176" s="0" t="inlineStr">
        <is>
          <t>XL</t>
        </is>
      </c>
      <c r="I176" s="0">
        <v>34.99</v>
      </c>
      <c r="J176" s="0">
        <v>2</v>
      </c>
    </row>
    <row r="177" spans="1:10" customHeight="0">
      <c r="A177" s="0">
        <f>HYPERLINK("https://dl.dropboxusercontent.com/scl/fi/foibcytmtjdhj6egqdzjf/calla-129548-f.jpg?rlkey=473m0xnteqgqpmb8u3y7aqdo0&amp;dl=0","Click to download Image")</f>
      </c>
      <c r="B177" s="0">
        <f>HYPERLINK("https://dl.dropboxusercontent.com/scl/fi/nh02ppqpgbdmolzkiib1k/womens-t-shirt-size-chartscalla.jpg?rlkey=5vhvmravhur5sucy6vk8ybj33&amp;dl=0","Click to download SizeChart")</f>
      </c>
      <c r="C177" s="0" t="inlineStr">
        <is>
          <t>Calla Women's Long Sleeve T-Shirt</t>
        </is>
      </c>
      <c r="D177" s="0" t="inlineStr">
        <is>
          <t>'129548</t>
        </is>
      </c>
      <c r="E177" s="0" t="inlineStr">
        <is>
          <t>UNI CALLA W PE:129548E-2XL</t>
        </is>
      </c>
      <c r="F177" s="0" t="inlineStr">
        <is>
          <t>'802129548087</t>
        </is>
      </c>
      <c r="G177" s="0" t="inlineStr">
        <is>
          <t>WOMENS</t>
        </is>
      </c>
      <c r="H177" s="0" t="inlineStr">
        <is>
          <t>2XL</t>
        </is>
      </c>
      <c r="I177" s="0">
        <v>34.99</v>
      </c>
      <c r="J177" s="0">
        <v>2</v>
      </c>
    </row>
    <row r="178" spans="1:10" customHeight="0">
      <c r="A178" s="0">
        <f>HYPERLINK("https://dl.dropboxusercontent.com/scl/fi/foibcytmtjdhj6egqdzjf/calla-129548-f.jpg?rlkey=473m0xnteqgqpmb8u3y7aqdo0&amp;dl=0","Click to download Image")</f>
      </c>
      <c r="B178" s="0">
        <f>HYPERLINK("https://dl.dropboxusercontent.com/scl/fi/nh02ppqpgbdmolzkiib1k/womens-t-shirt-size-chartscalla.jpg?rlkey=5vhvmravhur5sucy6vk8ybj33&amp;dl=0","Click to download SizeChart")</f>
      </c>
      <c r="C178" s="0" t="inlineStr">
        <is>
          <t>Calla Women's Long Sleeve T-Shirt</t>
        </is>
      </c>
      <c r="D178" s="0" t="inlineStr">
        <is>
          <t>'129548</t>
        </is>
      </c>
      <c r="E178" s="0" t="inlineStr">
        <is>
          <t>UNI CALLA W PE:129548F-3XL</t>
        </is>
      </c>
      <c r="F178" s="0" t="inlineStr">
        <is>
          <t>'802129548094</t>
        </is>
      </c>
      <c r="G178" s="0" t="inlineStr">
        <is>
          <t>WOMENS</t>
        </is>
      </c>
      <c r="H178" s="0" t="inlineStr">
        <is>
          <t>3XL</t>
        </is>
      </c>
      <c r="I178" s="0">
        <v>34.99</v>
      </c>
      <c r="J178" s="0">
        <v>0</v>
      </c>
    </row>
    <row r="179" spans="1:10" customHeight="0">
      <c r="A179" s="0">
        <f>HYPERLINK("https://dl.dropboxusercontent.com/scl/fi/foibcytmtjdhj6egqdzjf/calla-129548-f.jpg?rlkey=473m0xnteqgqpmb8u3y7aqdo0&amp;dl=0","Click to download Image")</f>
      </c>
      <c r="B179" s="0">
        <f>HYPERLINK("https://dl.dropboxusercontent.com/scl/fi/nh02ppqpgbdmolzkiib1k/womens-t-shirt-size-chartscalla.jpg?rlkey=5vhvmravhur5sucy6vk8ybj33&amp;dl=0","Click to download SizeChart")</f>
      </c>
      <c r="C179" s="0" t="inlineStr">
        <is>
          <t>Calla Women's Long Sleeve T-Shirt</t>
        </is>
      </c>
      <c r="D179" s="0" t="inlineStr">
        <is>
          <t>'129548</t>
        </is>
      </c>
      <c r="E179" s="0" t="inlineStr">
        <is>
          <t>UNI CALLA W PE 12PK:129548Z-12PK</t>
        </is>
      </c>
      <c r="F179" s="0" t="inlineStr">
        <is>
          <t>'802129548995</t>
        </is>
      </c>
      <c r="G179" s="0" t="inlineStr">
        <is>
          <t>WOMENS</t>
        </is>
      </c>
      <c r="H179" s="0" t="inlineStr">
        <is>
          <t>12 PACK</t>
        </is>
      </c>
      <c r="I179" s="0">
        <v>336</v>
      </c>
      <c r="J179" s="0">
        <v>2</v>
      </c>
    </row>
    <row r="180" spans="1:10" customHeight="0">
      <c r="A180" s="0">
        <f>HYPERLINK("https://dl.dropboxusercontent.com/scl/fi/nuq9j56f6lid18yofhr3q/bennett-128918-f.jpg?rlkey=7vnikqij62q81rugywdf3le3r&amp;dl=0","Click to download Image")</f>
      </c>
      <c r="B180" s="0">
        <f>HYPERLINK("https://dl.dropboxusercontent.com/scl/fi/03ehfj1h0m00gzzat2aw6/mens-bottoms-size-chartsbennett.jpg?rlkey=a1oxmbv267bkuyvb0di3we9xe&amp;dl=0","Click to download SizeChart")</f>
      </c>
      <c r="C180" s="0" t="inlineStr">
        <is>
          <t>Bennett Men's Shorts</t>
        </is>
      </c>
      <c r="D180" s="0" t="inlineStr">
        <is>
          <t>'128918</t>
        </is>
      </c>
      <c r="E180" s="0" t="inlineStr">
        <is>
          <t>UNI BENNETT M DG:128918A-S</t>
        </is>
      </c>
      <c r="F180" s="0" t="inlineStr">
        <is>
          <t>'802128918010</t>
        </is>
      </c>
      <c r="G180" s="0" t="inlineStr">
        <is>
          <t>MENS</t>
        </is>
      </c>
      <c r="H180" s="0" t="inlineStr">
        <is>
          <t>S</t>
        </is>
      </c>
      <c r="I180" s="0">
        <v>29.99</v>
      </c>
      <c r="J180" s="0">
        <v>11</v>
      </c>
    </row>
    <row r="181" spans="1:10" customHeight="0">
      <c r="A181" s="0">
        <f>HYPERLINK("https://dl.dropboxusercontent.com/scl/fi/nuq9j56f6lid18yofhr3q/bennett-128918-f.jpg?rlkey=7vnikqij62q81rugywdf3le3r&amp;dl=0","Click to download Image")</f>
      </c>
      <c r="B181" s="0">
        <f>HYPERLINK("https://dl.dropboxusercontent.com/scl/fi/03ehfj1h0m00gzzat2aw6/mens-bottoms-size-chartsbennett.jpg?rlkey=a1oxmbv267bkuyvb0di3we9xe&amp;dl=0","Click to download SizeChart")</f>
      </c>
      <c r="C181" s="0" t="inlineStr">
        <is>
          <t>Bennett Men's Shorts</t>
        </is>
      </c>
      <c r="D181" s="0" t="inlineStr">
        <is>
          <t>'128918</t>
        </is>
      </c>
      <c r="E181" s="0" t="inlineStr">
        <is>
          <t>UNI BENNETT M DG:128918B-M</t>
        </is>
      </c>
      <c r="F181" s="0" t="inlineStr">
        <is>
          <t>'802128918027</t>
        </is>
      </c>
      <c r="G181" s="0" t="inlineStr">
        <is>
          <t>MENS</t>
        </is>
      </c>
      <c r="H181" s="0" t="inlineStr">
        <is>
          <t>M</t>
        </is>
      </c>
      <c r="I181" s="0">
        <v>29.99</v>
      </c>
      <c r="J181" s="0">
        <v>13</v>
      </c>
    </row>
    <row r="182" spans="1:10" customHeight="0">
      <c r="A182" s="0">
        <f>HYPERLINK("https://dl.dropboxusercontent.com/scl/fi/nuq9j56f6lid18yofhr3q/bennett-128918-f.jpg?rlkey=7vnikqij62q81rugywdf3le3r&amp;dl=0","Click to download Image")</f>
      </c>
      <c r="B182" s="0">
        <f>HYPERLINK("https://dl.dropboxusercontent.com/scl/fi/03ehfj1h0m00gzzat2aw6/mens-bottoms-size-chartsbennett.jpg?rlkey=a1oxmbv267bkuyvb0di3we9xe&amp;dl=0","Click to download SizeChart")</f>
      </c>
      <c r="C182" s="0" t="inlineStr">
        <is>
          <t>Bennett Men's Shorts</t>
        </is>
      </c>
      <c r="D182" s="0" t="inlineStr">
        <is>
          <t>'128918</t>
        </is>
      </c>
      <c r="E182" s="0" t="inlineStr">
        <is>
          <t>UNI BENNET M DG:128918C-L</t>
        </is>
      </c>
      <c r="F182" s="0" t="inlineStr">
        <is>
          <t>'802128918034</t>
        </is>
      </c>
      <c r="G182" s="0" t="inlineStr">
        <is>
          <t>MENS</t>
        </is>
      </c>
      <c r="H182" s="0" t="inlineStr">
        <is>
          <t>L</t>
        </is>
      </c>
      <c r="I182" s="0">
        <v>29.99</v>
      </c>
      <c r="J182" s="0">
        <v>14</v>
      </c>
    </row>
    <row r="183" spans="1:10" customHeight="0">
      <c r="A183" s="0">
        <f>HYPERLINK("https://dl.dropboxusercontent.com/scl/fi/nuq9j56f6lid18yofhr3q/bennett-128918-f.jpg?rlkey=7vnikqij62q81rugywdf3le3r&amp;dl=0","Click to download Image")</f>
      </c>
      <c r="B183" s="0">
        <f>HYPERLINK("https://dl.dropboxusercontent.com/scl/fi/03ehfj1h0m00gzzat2aw6/mens-bottoms-size-chartsbennett.jpg?rlkey=a1oxmbv267bkuyvb0di3we9xe&amp;dl=0","Click to download SizeChart")</f>
      </c>
      <c r="C183" s="0" t="inlineStr">
        <is>
          <t>Bennett Men's Shorts</t>
        </is>
      </c>
      <c r="D183" s="0" t="inlineStr">
        <is>
          <t>'128918</t>
        </is>
      </c>
      <c r="E183" s="0" t="inlineStr">
        <is>
          <t>UNI BENNET M DG:128918D-XL</t>
        </is>
      </c>
      <c r="F183" s="0" t="inlineStr">
        <is>
          <t>'802128918041</t>
        </is>
      </c>
      <c r="G183" s="0" t="inlineStr">
        <is>
          <t>MENS</t>
        </is>
      </c>
      <c r="H183" s="0" t="inlineStr">
        <is>
          <t>XL</t>
        </is>
      </c>
      <c r="I183" s="0">
        <v>29.99</v>
      </c>
      <c r="J183" s="0">
        <v>7</v>
      </c>
    </row>
    <row r="184" spans="1:10" customHeight="0">
      <c r="A184" s="0">
        <f>HYPERLINK("https://dl.dropboxusercontent.com/scl/fi/nuq9j56f6lid18yofhr3q/bennett-128918-f.jpg?rlkey=7vnikqij62q81rugywdf3le3r&amp;dl=0","Click to download Image")</f>
      </c>
      <c r="B184" s="0">
        <f>HYPERLINK("https://dl.dropboxusercontent.com/scl/fi/03ehfj1h0m00gzzat2aw6/mens-bottoms-size-chartsbennett.jpg?rlkey=a1oxmbv267bkuyvb0di3we9xe&amp;dl=0","Click to download SizeChart")</f>
      </c>
      <c r="C184" s="0" t="inlineStr">
        <is>
          <t>Bennett Men's Shorts</t>
        </is>
      </c>
      <c r="D184" s="0" t="inlineStr">
        <is>
          <t>'128918</t>
        </is>
      </c>
      <c r="E184" s="0" t="inlineStr">
        <is>
          <t>UNI BENNET M DG:128918E-2XL</t>
        </is>
      </c>
      <c r="F184" s="0" t="inlineStr">
        <is>
          <t>'802128918058</t>
        </is>
      </c>
      <c r="G184" s="0" t="inlineStr">
        <is>
          <t>MENS</t>
        </is>
      </c>
      <c r="H184" s="0" t="inlineStr">
        <is>
          <t>2XL</t>
        </is>
      </c>
      <c r="I184" s="0">
        <v>29.99</v>
      </c>
      <c r="J184" s="0">
        <v>7</v>
      </c>
    </row>
    <row r="185" spans="1:10" customHeight="0">
      <c r="A185" s="0">
        <f>HYPERLINK("https://dl.dropboxusercontent.com/scl/fi/nuq9j56f6lid18yofhr3q/bennett-128918-f.jpg?rlkey=7vnikqij62q81rugywdf3le3r&amp;dl=0","Click to download Image")</f>
      </c>
      <c r="B185" s="0">
        <f>HYPERLINK("https://dl.dropboxusercontent.com/scl/fi/03ehfj1h0m00gzzat2aw6/mens-bottoms-size-chartsbennett.jpg?rlkey=a1oxmbv267bkuyvb0di3we9xe&amp;dl=0","Click to download SizeChart")</f>
      </c>
      <c r="C185" s="0" t="inlineStr">
        <is>
          <t>Bennett Men's Shorts</t>
        </is>
      </c>
      <c r="D185" s="0" t="inlineStr">
        <is>
          <t>'128918</t>
        </is>
      </c>
      <c r="E185" s="0" t="inlineStr">
        <is>
          <t>UNI BENNET M DG:128918F-3XL</t>
        </is>
      </c>
      <c r="F185" s="0" t="inlineStr">
        <is>
          <t>'802128918065</t>
        </is>
      </c>
      <c r="G185" s="0" t="inlineStr">
        <is>
          <t>MENS</t>
        </is>
      </c>
      <c r="H185" s="0" t="inlineStr">
        <is>
          <t>3XL</t>
        </is>
      </c>
      <c r="I185" s="0">
        <v>29.99</v>
      </c>
      <c r="J185" s="0">
        <v>3</v>
      </c>
    </row>
    <row r="186" spans="1:10" customHeight="0">
      <c r="A186" s="0">
        <f>HYPERLINK("https://dl.dropboxusercontent.com/scl/fi/nuq9j56f6lid18yofhr3q/bennett-128918-f.jpg?rlkey=7vnikqij62q81rugywdf3le3r&amp;dl=0","Click to download Image")</f>
      </c>
      <c r="B186" s="0">
        <f>HYPERLINK("https://dl.dropboxusercontent.com/scl/fi/03ehfj1h0m00gzzat2aw6/mens-bottoms-size-chartsbennett.jpg?rlkey=a1oxmbv267bkuyvb0di3we9xe&amp;dl=0","Click to download SizeChart")</f>
      </c>
      <c r="C186" s="0" t="inlineStr">
        <is>
          <t>Bennett Men's Shorts</t>
        </is>
      </c>
      <c r="D186" s="0" t="inlineStr">
        <is>
          <t>'128918</t>
        </is>
      </c>
      <c r="E186" s="0" t="inlineStr">
        <is>
          <t>UNI BENNET M DG 12PK:128918Z-12PK</t>
        </is>
      </c>
      <c r="F186" s="0" t="inlineStr">
        <is>
          <t>'802128918997</t>
        </is>
      </c>
      <c r="G186" s="0" t="inlineStr">
        <is>
          <t>MENS</t>
        </is>
      </c>
      <c r="H186" s="0" t="inlineStr">
        <is>
          <t>12 PACK</t>
        </is>
      </c>
      <c r="I186" s="0">
        <v>294</v>
      </c>
      <c r="J186" s="0">
        <v>2</v>
      </c>
    </row>
    <row r="187" spans="1:10" customHeight="0">
      <c r="A187" s="0">
        <f>HYPERLINK("https://dl.dropboxusercontent.com/scl/fi/exhr4u633mn4ehpymdxuj/avalon-129884-af.jpg?rlkey=3mpk70a8zope72pkm7umsibek&amp;dl=0","Click to download Image")</f>
      </c>
      <c r="C187" s="0" t="inlineStr">
        <is>
          <t>Avalon Womens Cap</t>
        </is>
      </c>
      <c r="D187" s="0" t="inlineStr">
        <is>
          <t>'129884</t>
        </is>
      </c>
      <c r="E187" s="0" t="inlineStr">
        <is>
          <t>UNI AVALON A BK:129884</t>
        </is>
      </c>
      <c r="F187" s="0" t="inlineStr">
        <is>
          <t>'702129884010</t>
        </is>
      </c>
      <c r="G187" s="0" t="inlineStr">
        <is>
          <t>WOMENS</t>
        </is>
      </c>
      <c r="H187" s="0" t="inlineStr">
        <is>
          <t>WOMEN:56CM</t>
        </is>
      </c>
      <c r="I187" s="0">
        <v>24.99</v>
      </c>
      <c r="J187" s="0">
        <v>72</v>
      </c>
    </row>
    <row r="188" spans="1:10" customHeight="0">
      <c r="A188" s="0">
        <f>HYPERLINK("https://dl.dropboxusercontent.com/scl/fi/jekj6weg71trd0xn7uwdl/ridge-151364-f.jpg?rlkey=l5gld92yetu2guiwjvp0n78cm&amp;dl=0","Click to download Image")</f>
      </c>
      <c r="C188" s="0" t="inlineStr">
        <is>
          <t>Ridge Men's Beanie</t>
        </is>
      </c>
      <c r="D188" s="0" t="inlineStr">
        <is>
          <t>'151364</t>
        </is>
      </c>
      <c r="E188" s="0" t="inlineStr">
        <is>
          <t>UNI RIDGE A BK:151364</t>
        </is>
      </c>
      <c r="F188" s="0" t="inlineStr">
        <is>
          <t>'702151364016</t>
        </is>
      </c>
      <c r="G188" s="0" t="inlineStr">
        <is>
          <t>MENS</t>
        </is>
      </c>
      <c r="H188" s="0" t="inlineStr">
        <is>
          <t>ADULT</t>
        </is>
      </c>
      <c r="I188" s="0">
        <v>29.99</v>
      </c>
      <c r="J188" s="0">
        <v>59</v>
      </c>
    </row>
    <row r="189" spans="1:10" customHeight="0">
      <c r="A189" s="0">
        <f>HYPERLINK("https://dl.dropboxusercontent.com/scl/fi/4zrur0ooenc8g7pp3l1bu/arya-128936-f.jpg?rlkey=6my2moqmi38faqt14ebvchyjn&amp;dl=0","Click to download Image")</f>
      </c>
      <c r="B189" s="0">
        <f>HYPERLINK("https://dl.dropboxusercontent.com/scl/fi/v935vcs3uyj1et9cl5amy/womens-hoodie-and-sweatshirt-size-chartsarya.jpg?rlkey=fmibo9lj1zyqp3pwk0sgevuch&amp;dl=0","Click to download SizeChart")</f>
      </c>
      <c r="C189" s="0" t="inlineStr">
        <is>
          <t>Arya Women's Hoodie</t>
        </is>
      </c>
      <c r="D189" s="0" t="inlineStr">
        <is>
          <t>'128936</t>
        </is>
      </c>
      <c r="E189" s="0" t="inlineStr">
        <is>
          <t>UNI ARYA W GN:128936A-S</t>
        </is>
      </c>
      <c r="F189" s="0" t="inlineStr">
        <is>
          <t>'802128936045</t>
        </is>
      </c>
      <c r="G189" s="0" t="inlineStr">
        <is>
          <t>WOMENS</t>
        </is>
      </c>
      <c r="H189" s="0" t="inlineStr">
        <is>
          <t>S</t>
        </is>
      </c>
      <c r="I189" s="0">
        <v>64.99</v>
      </c>
      <c r="J189" s="0">
        <v>2</v>
      </c>
    </row>
    <row r="190" spans="1:10" customHeight="0">
      <c r="A190" s="0">
        <f>HYPERLINK("https://dl.dropboxusercontent.com/scl/fi/4zrur0ooenc8g7pp3l1bu/arya-128936-f.jpg?rlkey=6my2moqmi38faqt14ebvchyjn&amp;dl=0","Click to download Image")</f>
      </c>
      <c r="B190" s="0">
        <f>HYPERLINK("https://dl.dropboxusercontent.com/scl/fi/v935vcs3uyj1et9cl5amy/womens-hoodie-and-sweatshirt-size-chartsarya.jpg?rlkey=fmibo9lj1zyqp3pwk0sgevuch&amp;dl=0","Click to download SizeChart")</f>
      </c>
      <c r="C190" s="0" t="inlineStr">
        <is>
          <t>Arya Women's Hoodie</t>
        </is>
      </c>
      <c r="D190" s="0" t="inlineStr">
        <is>
          <t>'128936</t>
        </is>
      </c>
      <c r="E190" s="0" t="inlineStr">
        <is>
          <t>UNI ARYA W GN:128936B-M</t>
        </is>
      </c>
      <c r="F190" s="0" t="inlineStr">
        <is>
          <t>'802128936052</t>
        </is>
      </c>
      <c r="G190" s="0" t="inlineStr">
        <is>
          <t>WOMENS</t>
        </is>
      </c>
      <c r="H190" s="0" t="inlineStr">
        <is>
          <t>M</t>
        </is>
      </c>
      <c r="I190" s="0">
        <v>64.99</v>
      </c>
      <c r="J190" s="0">
        <v>6</v>
      </c>
    </row>
    <row r="191" spans="1:10" customHeight="0">
      <c r="A191" s="0">
        <f>HYPERLINK("https://dl.dropboxusercontent.com/scl/fi/4zrur0ooenc8g7pp3l1bu/arya-128936-f.jpg?rlkey=6my2moqmi38faqt14ebvchyjn&amp;dl=0","Click to download Image")</f>
      </c>
      <c r="B191" s="0">
        <f>HYPERLINK("https://dl.dropboxusercontent.com/scl/fi/v935vcs3uyj1et9cl5amy/womens-hoodie-and-sweatshirt-size-chartsarya.jpg?rlkey=fmibo9lj1zyqp3pwk0sgevuch&amp;dl=0","Click to download SizeChart")</f>
      </c>
      <c r="C191" s="0" t="inlineStr">
        <is>
          <t>Arya Women's Hoodie</t>
        </is>
      </c>
      <c r="D191" s="0" t="inlineStr">
        <is>
          <t>'128936</t>
        </is>
      </c>
      <c r="E191" s="0" t="inlineStr">
        <is>
          <t>UNI ARYA W GN:128936C-L</t>
        </is>
      </c>
      <c r="F191" s="0" t="inlineStr">
        <is>
          <t>'802128936069</t>
        </is>
      </c>
      <c r="G191" s="0" t="inlineStr">
        <is>
          <t>WOMENS</t>
        </is>
      </c>
      <c r="H191" s="0" t="inlineStr">
        <is>
          <t>L</t>
        </is>
      </c>
      <c r="I191" s="0">
        <v>64.99</v>
      </c>
      <c r="J191" s="0">
        <v>4</v>
      </c>
    </row>
    <row r="192" spans="1:10" customHeight="0">
      <c r="A192" s="0">
        <f>HYPERLINK("https://dl.dropboxusercontent.com/scl/fi/4zrur0ooenc8g7pp3l1bu/arya-128936-f.jpg?rlkey=6my2moqmi38faqt14ebvchyjn&amp;dl=0","Click to download Image")</f>
      </c>
      <c r="B192" s="0">
        <f>HYPERLINK("https://dl.dropboxusercontent.com/scl/fi/v935vcs3uyj1et9cl5amy/womens-hoodie-and-sweatshirt-size-chartsarya.jpg?rlkey=fmibo9lj1zyqp3pwk0sgevuch&amp;dl=0","Click to download SizeChart")</f>
      </c>
      <c r="C192" s="0" t="inlineStr">
        <is>
          <t>Arya Women's Hoodie</t>
        </is>
      </c>
      <c r="D192" s="0" t="inlineStr">
        <is>
          <t>'128936</t>
        </is>
      </c>
      <c r="E192" s="0" t="inlineStr">
        <is>
          <t>UNI ARYA W GN:128936D-XL</t>
        </is>
      </c>
      <c r="F192" s="0" t="inlineStr">
        <is>
          <t>'802128936076</t>
        </is>
      </c>
      <c r="G192" s="0" t="inlineStr">
        <is>
          <t>WOMENS</t>
        </is>
      </c>
      <c r="H192" s="0" t="inlineStr">
        <is>
          <t>XL</t>
        </is>
      </c>
      <c r="I192" s="0">
        <v>64.99</v>
      </c>
      <c r="J192" s="0">
        <v>0</v>
      </c>
    </row>
    <row r="193" spans="1:10" customHeight="0">
      <c r="A193" s="0">
        <f>HYPERLINK("https://dl.dropboxusercontent.com/scl/fi/4zrur0ooenc8g7pp3l1bu/arya-128936-f.jpg?rlkey=6my2moqmi38faqt14ebvchyjn&amp;dl=0","Click to download Image")</f>
      </c>
      <c r="B193" s="0">
        <f>HYPERLINK("https://dl.dropboxusercontent.com/scl/fi/v935vcs3uyj1et9cl5amy/womens-hoodie-and-sweatshirt-size-chartsarya.jpg?rlkey=fmibo9lj1zyqp3pwk0sgevuch&amp;dl=0","Click to download SizeChart")</f>
      </c>
      <c r="C193" s="0" t="inlineStr">
        <is>
          <t>Arya Women's Hoodie</t>
        </is>
      </c>
      <c r="D193" s="0" t="inlineStr">
        <is>
          <t>'128936</t>
        </is>
      </c>
      <c r="E193" s="0" t="inlineStr">
        <is>
          <t>UNI ARYA W GN:128936E-2XL</t>
        </is>
      </c>
      <c r="F193" s="0" t="inlineStr">
        <is>
          <t>'802128936083</t>
        </is>
      </c>
      <c r="G193" s="0" t="inlineStr">
        <is>
          <t>WOMENS</t>
        </is>
      </c>
      <c r="H193" s="0" t="inlineStr">
        <is>
          <t>2XL</t>
        </is>
      </c>
      <c r="I193" s="0">
        <v>64.99</v>
      </c>
      <c r="J193" s="0">
        <v>1</v>
      </c>
    </row>
    <row r="194" spans="1:10" customHeight="0">
      <c r="A194" s="0">
        <f>HYPERLINK("https://dl.dropboxusercontent.com/scl/fi/4zrur0ooenc8g7pp3l1bu/arya-128936-f.jpg?rlkey=6my2moqmi38faqt14ebvchyjn&amp;dl=0","Click to download Image")</f>
      </c>
      <c r="B194" s="0">
        <f>HYPERLINK("https://dl.dropboxusercontent.com/scl/fi/v935vcs3uyj1et9cl5amy/womens-hoodie-and-sweatshirt-size-chartsarya.jpg?rlkey=fmibo9lj1zyqp3pwk0sgevuch&amp;dl=0","Click to download SizeChart")</f>
      </c>
      <c r="C194" s="0" t="inlineStr">
        <is>
          <t>Arya Women's Hoodie</t>
        </is>
      </c>
      <c r="D194" s="0" t="inlineStr">
        <is>
          <t>'128936</t>
        </is>
      </c>
      <c r="E194" s="0" t="inlineStr">
        <is>
          <t>UNI ARYA W GN:128936F-3XL</t>
        </is>
      </c>
      <c r="F194" s="0" t="inlineStr">
        <is>
          <t>'802128936090</t>
        </is>
      </c>
      <c r="G194" s="0" t="inlineStr">
        <is>
          <t>WOMENS</t>
        </is>
      </c>
      <c r="H194" s="0" t="inlineStr">
        <is>
          <t>3XL</t>
        </is>
      </c>
      <c r="I194" s="0">
        <v>64.99</v>
      </c>
      <c r="J194" s="0">
        <v>1</v>
      </c>
    </row>
    <row r="195" spans="1:10" customHeight="0">
      <c r="A195" s="0">
        <f>HYPERLINK("https://dl.dropboxusercontent.com/scl/fi/4zrur0ooenc8g7pp3l1bu/arya-128936-f.jpg?rlkey=6my2moqmi38faqt14ebvchyjn&amp;dl=0","Click to download Image")</f>
      </c>
      <c r="B195" s="0">
        <f>HYPERLINK("https://dl.dropboxusercontent.com/scl/fi/v935vcs3uyj1et9cl5amy/womens-hoodie-and-sweatshirt-size-chartsarya.jpg?rlkey=fmibo9lj1zyqp3pwk0sgevuch&amp;dl=0","Click to download SizeChart")</f>
      </c>
      <c r="C195" s="0" t="inlineStr">
        <is>
          <t>Arya Women's Hoodie</t>
        </is>
      </c>
      <c r="D195" s="0" t="inlineStr">
        <is>
          <t>'128936</t>
        </is>
      </c>
      <c r="E195" s="0" t="inlineStr">
        <is>
          <t>UNI ARYA W GN 12PK:128936Z-12PK</t>
        </is>
      </c>
      <c r="F195" s="0" t="inlineStr">
        <is>
          <t>'802128936991</t>
        </is>
      </c>
      <c r="G195" s="0" t="inlineStr">
        <is>
          <t>WOMENS</t>
        </is>
      </c>
      <c r="H195" s="0" t="inlineStr">
        <is>
          <t>12 PACK</t>
        </is>
      </c>
      <c r="I195" s="0">
        <v>624</v>
      </c>
      <c r="J195" s="0">
        <v>0</v>
      </c>
    </row>
    <row r="196" spans="1:10" customHeight="0">
      <c r="A196" s="0">
        <f>HYPERLINK("https://dl.dropboxusercontent.com/scl/fi/x6o069w2ji844q2lxtner/129799-f.jpg?rlkey=t0v7ckdjvusvikm7hhyo5k9ca&amp;dl=0","Click to download Image")</f>
      </c>
      <c r="B196" s="0">
        <f>HYPERLINK("https://dl.dropboxusercontent.com/scl/fi/1rtmhnk853oajicsl1dya/womens-size-chartsbea.jpg?rlkey=0y9enh2pql3j73ymy6k8nytq4&amp;dl=0","Click to download SizeChart")</f>
      </c>
      <c r="C196" s="0" t="inlineStr">
        <is>
          <t>Bea Women's Joggers</t>
        </is>
      </c>
      <c r="D196" s="0" t="inlineStr">
        <is>
          <t>'129799</t>
        </is>
      </c>
      <c r="E196" s="0" t="inlineStr">
        <is>
          <t>UNI BEA W BK:129799A-S</t>
        </is>
      </c>
      <c r="F196" s="0" t="inlineStr">
        <is>
          <t>'802129799014</t>
        </is>
      </c>
      <c r="G196" s="0" t="inlineStr">
        <is>
          <t>WOMENS</t>
        </is>
      </c>
      <c r="H196" s="0" t="inlineStr">
        <is>
          <t>S</t>
        </is>
      </c>
      <c r="I196" s="0">
        <v>39.99</v>
      </c>
      <c r="J196" s="0">
        <v>9</v>
      </c>
    </row>
    <row r="197" spans="1:10" customHeight="0">
      <c r="A197" s="0">
        <f>HYPERLINK("https://dl.dropboxusercontent.com/scl/fi/x6o069w2ji844q2lxtner/129799-f.jpg?rlkey=t0v7ckdjvusvikm7hhyo5k9ca&amp;dl=0","Click to download Image")</f>
      </c>
      <c r="B197" s="0">
        <f>HYPERLINK("https://dl.dropboxusercontent.com/scl/fi/1rtmhnk853oajicsl1dya/womens-size-chartsbea.jpg?rlkey=0y9enh2pql3j73ymy6k8nytq4&amp;dl=0","Click to download SizeChart")</f>
      </c>
      <c r="C197" s="0" t="inlineStr">
        <is>
          <t>Bea Women's Joggers</t>
        </is>
      </c>
      <c r="D197" s="0" t="inlineStr">
        <is>
          <t>'129799</t>
        </is>
      </c>
      <c r="E197" s="0" t="inlineStr">
        <is>
          <t>UNI BEA W BK:129799B-M</t>
        </is>
      </c>
      <c r="F197" s="0" t="inlineStr">
        <is>
          <t>'802129799021</t>
        </is>
      </c>
      <c r="G197" s="0" t="inlineStr">
        <is>
          <t>WOMENS</t>
        </is>
      </c>
      <c r="H197" s="0" t="inlineStr">
        <is>
          <t>M</t>
        </is>
      </c>
      <c r="I197" s="0">
        <v>39.99</v>
      </c>
      <c r="J197" s="0">
        <v>18</v>
      </c>
    </row>
    <row r="198" spans="1:10" customHeight="0">
      <c r="A198" s="0">
        <f>HYPERLINK("https://dl.dropboxusercontent.com/scl/fi/x6o069w2ji844q2lxtner/129799-f.jpg?rlkey=t0v7ckdjvusvikm7hhyo5k9ca&amp;dl=0","Click to download Image")</f>
      </c>
      <c r="B198" s="0">
        <f>HYPERLINK("https://dl.dropboxusercontent.com/scl/fi/1rtmhnk853oajicsl1dya/womens-size-chartsbea.jpg?rlkey=0y9enh2pql3j73ymy6k8nytq4&amp;dl=0","Click to download SizeChart")</f>
      </c>
      <c r="C198" s="0" t="inlineStr">
        <is>
          <t>Bea Women's Joggers</t>
        </is>
      </c>
      <c r="D198" s="0" t="inlineStr">
        <is>
          <t>'129799</t>
        </is>
      </c>
      <c r="E198" s="0" t="inlineStr">
        <is>
          <t>UNI BEA W BK:129799C-L</t>
        </is>
      </c>
      <c r="F198" s="0" t="inlineStr">
        <is>
          <t>'802129799038</t>
        </is>
      </c>
      <c r="G198" s="0" t="inlineStr">
        <is>
          <t>WOMENS</t>
        </is>
      </c>
      <c r="H198" s="0" t="inlineStr">
        <is>
          <t>L</t>
        </is>
      </c>
      <c r="I198" s="0">
        <v>39.99</v>
      </c>
      <c r="J198" s="0">
        <v>17</v>
      </c>
    </row>
    <row r="199" spans="1:10" customHeight="0">
      <c r="A199" s="0">
        <f>HYPERLINK("https://dl.dropboxusercontent.com/scl/fi/x6o069w2ji844q2lxtner/129799-f.jpg?rlkey=t0v7ckdjvusvikm7hhyo5k9ca&amp;dl=0","Click to download Image")</f>
      </c>
      <c r="B199" s="0">
        <f>HYPERLINK("https://dl.dropboxusercontent.com/scl/fi/1rtmhnk853oajicsl1dya/womens-size-chartsbea.jpg?rlkey=0y9enh2pql3j73ymy6k8nytq4&amp;dl=0","Click to download SizeChart")</f>
      </c>
      <c r="C199" s="0" t="inlineStr">
        <is>
          <t>Bea Women's Joggers</t>
        </is>
      </c>
      <c r="D199" s="0" t="inlineStr">
        <is>
          <t>'129799</t>
        </is>
      </c>
      <c r="E199" s="0" t="inlineStr">
        <is>
          <t>UNI BEA W BK:129799D-XL</t>
        </is>
      </c>
      <c r="F199" s="0" t="inlineStr">
        <is>
          <t>'802129799045</t>
        </is>
      </c>
      <c r="G199" s="0" t="inlineStr">
        <is>
          <t>WOMENS</t>
        </is>
      </c>
      <c r="H199" s="0" t="inlineStr">
        <is>
          <t>XL</t>
        </is>
      </c>
      <c r="I199" s="0">
        <v>39.99</v>
      </c>
      <c r="J199" s="0">
        <v>8</v>
      </c>
    </row>
    <row r="200" spans="1:10" customHeight="0">
      <c r="A200" s="0">
        <f>HYPERLINK("https://dl.dropboxusercontent.com/scl/fi/x6o069w2ji844q2lxtner/129799-f.jpg?rlkey=t0v7ckdjvusvikm7hhyo5k9ca&amp;dl=0","Click to download Image")</f>
      </c>
      <c r="B200" s="0">
        <f>HYPERLINK("https://dl.dropboxusercontent.com/scl/fi/1rtmhnk853oajicsl1dya/womens-size-chartsbea.jpg?rlkey=0y9enh2pql3j73ymy6k8nytq4&amp;dl=0","Click to download SizeChart")</f>
      </c>
      <c r="C200" s="0" t="inlineStr">
        <is>
          <t>Bea Women's Joggers</t>
        </is>
      </c>
      <c r="D200" s="0" t="inlineStr">
        <is>
          <t>'129799</t>
        </is>
      </c>
      <c r="E200" s="0" t="inlineStr">
        <is>
          <t>UNI BEA W BK:129799E-2XL</t>
        </is>
      </c>
      <c r="F200" s="0" t="inlineStr">
        <is>
          <t>'802129799052</t>
        </is>
      </c>
      <c r="G200" s="0" t="inlineStr">
        <is>
          <t>WOMENS</t>
        </is>
      </c>
      <c r="H200" s="0" t="inlineStr">
        <is>
          <t>2XL</t>
        </is>
      </c>
      <c r="I200" s="0">
        <v>39.99</v>
      </c>
      <c r="J200" s="0">
        <v>6</v>
      </c>
    </row>
    <row r="201" spans="1:10" customHeight="0">
      <c r="A201" s="0">
        <f>HYPERLINK("https://dl.dropboxusercontent.com/scl/fi/x6o069w2ji844q2lxtner/129799-f.jpg?rlkey=t0v7ckdjvusvikm7hhyo5k9ca&amp;dl=0","Click to download Image")</f>
      </c>
      <c r="B201" s="0">
        <f>HYPERLINK("https://dl.dropboxusercontent.com/scl/fi/1rtmhnk853oajicsl1dya/womens-size-chartsbea.jpg?rlkey=0y9enh2pql3j73ymy6k8nytq4&amp;dl=0","Click to download SizeChart")</f>
      </c>
      <c r="C201" s="0" t="inlineStr">
        <is>
          <t>Bea Women's Joggers</t>
        </is>
      </c>
      <c r="D201" s="0" t="inlineStr">
        <is>
          <t>'129799</t>
        </is>
      </c>
      <c r="E201" s="0" t="inlineStr">
        <is>
          <t>UNI BEA W BK:129799F-3XL</t>
        </is>
      </c>
      <c r="F201" s="0" t="inlineStr">
        <is>
          <t>'802129799069</t>
        </is>
      </c>
      <c r="G201" s="0" t="inlineStr">
        <is>
          <t>WOMENS</t>
        </is>
      </c>
      <c r="H201" s="0" t="inlineStr">
        <is>
          <t>3XL</t>
        </is>
      </c>
      <c r="I201" s="0">
        <v>39.99</v>
      </c>
      <c r="J201" s="0">
        <v>2</v>
      </c>
    </row>
    <row r="202" spans="1:10" customHeight="0">
      <c r="A202" s="0">
        <f>HYPERLINK("https://dl.dropboxusercontent.com/scl/fi/x6o069w2ji844q2lxtner/129799-f.jpg?rlkey=t0v7ckdjvusvikm7hhyo5k9ca&amp;dl=0","Click to download Image")</f>
      </c>
      <c r="B202" s="0">
        <f>HYPERLINK("https://dl.dropboxusercontent.com/scl/fi/1rtmhnk853oajicsl1dya/womens-size-chartsbea.jpg?rlkey=0y9enh2pql3j73ymy6k8nytq4&amp;dl=0","Click to download SizeChart")</f>
      </c>
      <c r="C202" s="0" t="inlineStr">
        <is>
          <t>Bea Women's Joggers</t>
        </is>
      </c>
      <c r="D202" s="0" t="inlineStr">
        <is>
          <t>'129799</t>
        </is>
      </c>
      <c r="E202" s="0" t="inlineStr">
        <is>
          <t>UNI BEA W BK 12PK:129799Z-12PK</t>
        </is>
      </c>
      <c r="F202" s="0" t="inlineStr">
        <is>
          <t>'802129799991</t>
        </is>
      </c>
      <c r="G202" s="0" t="inlineStr">
        <is>
          <t>WOMENS</t>
        </is>
      </c>
      <c r="H202" s="0" t="inlineStr">
        <is>
          <t>12 PACK</t>
        </is>
      </c>
      <c r="I202" s="0">
        <v>384</v>
      </c>
      <c r="J202" s="0">
        <v>4</v>
      </c>
    </row>
    <row r="203" spans="1:10" customHeight="0">
      <c r="A203" s="0">
        <f>HYPERLINK("https://dl.dropboxusercontent.com/scl/fi/ln6kl6t3bgfblzeanwuhe/bradman-129848-f.jpg?rlkey=splqlgfrkgc4g8yq9it07mpc6&amp;dl=0","Click to download Image")</f>
      </c>
      <c r="C203" s="0" t="inlineStr">
        <is>
          <t>Bradman Men's Beanie</t>
        </is>
      </c>
      <c r="D203" s="0" t="inlineStr">
        <is>
          <t>'129848</t>
        </is>
      </c>
      <c r="E203" s="0" t="inlineStr">
        <is>
          <t>UNI BRADMA M PE:129848</t>
        </is>
      </c>
      <c r="F203" s="0" t="inlineStr">
        <is>
          <t>'702129848012</t>
        </is>
      </c>
      <c r="G203" s="0" t="inlineStr">
        <is>
          <t>MENS</t>
        </is>
      </c>
      <c r="I203" s="0">
        <v>24.99</v>
      </c>
      <c r="J203" s="0">
        <v>27</v>
      </c>
    </row>
    <row r="204" spans="1:10" customHeight="0">
      <c r="A204" s="0">
        <f>HYPERLINK("https://dl.dropboxusercontent.com/scl/fi/l51drvmiwbuwjyjp0e7p2/128847-f.jpg?rlkey=cswyutzmqdfcoxt14l4kinhj4&amp;dl=0","Click to download Image")</f>
      </c>
      <c r="B204" s="0">
        <f>HYPERLINK("https://dl.dropboxusercontent.com/scl/fi/0f2ut8vtpft0251lv6d61/infant-2023standard-onesie-christer-emmeline.jpg?rlkey=ffy1efblofeoiana1xhh2y22k&amp;dl=0","Click to download SizeChart")</f>
      </c>
      <c r="C204" s="0" t="inlineStr">
        <is>
          <t>Christer Infant Bodysuit</t>
        </is>
      </c>
      <c r="D204" s="0" t="inlineStr">
        <is>
          <t>'128847</t>
        </is>
      </c>
      <c r="E204" s="0" t="inlineStr">
        <is>
          <t>UNI CHRIST I BK:128847A-0-3M</t>
        </is>
      </c>
      <c r="F204" s="0" t="inlineStr">
        <is>
          <t>'802128847006</t>
        </is>
      </c>
      <c r="G204" s="0" t="inlineStr">
        <is>
          <t>INFANT</t>
        </is>
      </c>
      <c r="H204" s="0" t="inlineStr">
        <is>
          <t>0-3M</t>
        </is>
      </c>
      <c r="I204" s="0">
        <v>24.99</v>
      </c>
      <c r="J204" s="0">
        <v>4</v>
      </c>
    </row>
    <row r="205" spans="1:10" customHeight="0">
      <c r="A205" s="0">
        <f>HYPERLINK("https://dl.dropboxusercontent.com/scl/fi/l51drvmiwbuwjyjp0e7p2/128847-f.jpg?rlkey=cswyutzmqdfcoxt14l4kinhj4&amp;dl=0","Click to download Image")</f>
      </c>
      <c r="B205" s="0">
        <f>HYPERLINK("https://dl.dropboxusercontent.com/scl/fi/0f2ut8vtpft0251lv6d61/infant-2023standard-onesie-christer-emmeline.jpg?rlkey=ffy1efblofeoiana1xhh2y22k&amp;dl=0","Click to download SizeChart")</f>
      </c>
      <c r="C205" s="0" t="inlineStr">
        <is>
          <t>Christer Infant Bodysuit</t>
        </is>
      </c>
      <c r="D205" s="0" t="inlineStr">
        <is>
          <t>'128847</t>
        </is>
      </c>
      <c r="E205" s="0" t="inlineStr">
        <is>
          <t>UNI CHRIST I BK:128847B-3-6M</t>
        </is>
      </c>
      <c r="F205" s="0" t="inlineStr">
        <is>
          <t>'802128847013</t>
        </is>
      </c>
      <c r="G205" s="0" t="inlineStr">
        <is>
          <t>INFANT</t>
        </is>
      </c>
      <c r="H205" s="0" t="inlineStr">
        <is>
          <t>3-6M</t>
        </is>
      </c>
      <c r="I205" s="0">
        <v>24.99</v>
      </c>
      <c r="J205" s="0">
        <v>3</v>
      </c>
    </row>
    <row r="206" spans="1:10" customHeight="0">
      <c r="A206" s="0">
        <f>HYPERLINK("https://dl.dropboxusercontent.com/scl/fi/l51drvmiwbuwjyjp0e7p2/128847-f.jpg?rlkey=cswyutzmqdfcoxt14l4kinhj4&amp;dl=0","Click to download Image")</f>
      </c>
      <c r="B206" s="0">
        <f>HYPERLINK("https://dl.dropboxusercontent.com/scl/fi/0f2ut8vtpft0251lv6d61/infant-2023standard-onesie-christer-emmeline.jpg?rlkey=ffy1efblofeoiana1xhh2y22k&amp;dl=0","Click to download SizeChart")</f>
      </c>
      <c r="C206" s="0" t="inlineStr">
        <is>
          <t>Christer Infant Bodysuit</t>
        </is>
      </c>
      <c r="D206" s="0" t="inlineStr">
        <is>
          <t>'128847</t>
        </is>
      </c>
      <c r="E206" s="0" t="inlineStr">
        <is>
          <t>UNI CHRIST I BK:128847C-6-9M</t>
        </is>
      </c>
      <c r="F206" s="0" t="inlineStr">
        <is>
          <t>'802128847020</t>
        </is>
      </c>
      <c r="G206" s="0" t="inlineStr">
        <is>
          <t>INFANT</t>
        </is>
      </c>
      <c r="H206" s="0" t="inlineStr">
        <is>
          <t>6-9M</t>
        </is>
      </c>
      <c r="I206" s="0">
        <v>24.99</v>
      </c>
      <c r="J206" s="0">
        <v>3</v>
      </c>
    </row>
    <row r="207" spans="1:10" customHeight="0">
      <c r="A207" s="0">
        <f>HYPERLINK("https://dl.dropboxusercontent.com/scl/fi/l51drvmiwbuwjyjp0e7p2/128847-f.jpg?rlkey=cswyutzmqdfcoxt14l4kinhj4&amp;dl=0","Click to download Image")</f>
      </c>
      <c r="B207" s="0">
        <f>HYPERLINK("https://dl.dropboxusercontent.com/scl/fi/0f2ut8vtpft0251lv6d61/infant-2023standard-onesie-christer-emmeline.jpg?rlkey=ffy1efblofeoiana1xhh2y22k&amp;dl=0","Click to download SizeChart")</f>
      </c>
      <c r="C207" s="0" t="inlineStr">
        <is>
          <t>Christer Infant Bodysuit</t>
        </is>
      </c>
      <c r="D207" s="0" t="inlineStr">
        <is>
          <t>'128847</t>
        </is>
      </c>
      <c r="E207" s="0" t="inlineStr">
        <is>
          <t>UNI CHRIST I BK:128847F-12M</t>
        </is>
      </c>
      <c r="F207" s="0" t="inlineStr">
        <is>
          <t>'802128847037</t>
        </is>
      </c>
      <c r="G207" s="0" t="inlineStr">
        <is>
          <t>INFANT</t>
        </is>
      </c>
      <c r="H207" s="0" t="inlineStr">
        <is>
          <t>12M</t>
        </is>
      </c>
      <c r="I207" s="0">
        <v>24.99</v>
      </c>
      <c r="J207" s="0">
        <v>3</v>
      </c>
    </row>
    <row r="208" spans="1:10" customHeight="0">
      <c r="A208" s="0">
        <f>HYPERLINK("https://dl.dropboxusercontent.com/scl/fi/l51drvmiwbuwjyjp0e7p2/128847-f.jpg?rlkey=cswyutzmqdfcoxt14l4kinhj4&amp;dl=0","Click to download Image")</f>
      </c>
      <c r="B208" s="0">
        <f>HYPERLINK("https://dl.dropboxusercontent.com/scl/fi/0f2ut8vtpft0251lv6d61/infant-2023standard-onesie-christer-emmeline.jpg?rlkey=ffy1efblofeoiana1xhh2y22k&amp;dl=0","Click to download SizeChart")</f>
      </c>
      <c r="C208" s="0" t="inlineStr">
        <is>
          <t>Christer Infant Bodysuit</t>
        </is>
      </c>
      <c r="D208" s="0" t="inlineStr">
        <is>
          <t>'128847</t>
        </is>
      </c>
      <c r="E208" s="0" t="inlineStr">
        <is>
          <t>UNI CHRIST I BK 12PK:128847Z-12PK</t>
        </is>
      </c>
      <c r="F208" s="0" t="inlineStr">
        <is>
          <t>'802128847990</t>
        </is>
      </c>
      <c r="G208" s="0" t="inlineStr">
        <is>
          <t>INFANT</t>
        </is>
      </c>
      <c r="H208" s="0" t="inlineStr">
        <is>
          <t>12 PACK</t>
        </is>
      </c>
      <c r="I208" s="0">
        <v>240</v>
      </c>
      <c r="J208" s="0">
        <v>1</v>
      </c>
    </row>
    <row r="209" spans="1:10" customHeight="0">
      <c r="A209" s="0">
        <f>HYPERLINK("https://dl.dropboxusercontent.com/scl/fi/lmoc2uv4r2q3l9smi2stu/129859-flatf.jpg?rlkey=mou4i9ks7cvj2a0d2u3mmcs3o&amp;dl=0","Click to download Image")</f>
      </c>
      <c r="C209" s="0" t="inlineStr">
        <is>
          <t>Clara Women's Beanie</t>
        </is>
      </c>
      <c r="D209" s="0" t="inlineStr">
        <is>
          <t>'129859</t>
        </is>
      </c>
      <c r="E209" s="0" t="inlineStr">
        <is>
          <t>UNI CLARA W GY:129859</t>
        </is>
      </c>
      <c r="F209" s="0" t="inlineStr">
        <is>
          <t>'702129859018</t>
        </is>
      </c>
      <c r="G209" s="0" t="inlineStr">
        <is>
          <t>WOMENS</t>
        </is>
      </c>
      <c r="I209" s="0">
        <v>24.99</v>
      </c>
      <c r="J209" s="0">
        <v>107</v>
      </c>
    </row>
    <row r="210" spans="1:10" customHeight="0">
      <c r="A210" s="0">
        <f>HYPERLINK("https://dl.dropboxusercontent.com/scl/fi/bad071slxonakaw628vm7/129886-af.jpg?rlkey=x0vt7bp6l0op1uiq6za3cudeo&amp;dl=0","Click to download Image")</f>
      </c>
      <c r="C210" s="0" t="inlineStr">
        <is>
          <t>Elodie Women's Cap</t>
        </is>
      </c>
      <c r="D210" s="0" t="inlineStr">
        <is>
          <t>'129886</t>
        </is>
      </c>
      <c r="E210" s="0" t="inlineStr">
        <is>
          <t>UNI ELODIE A CO:129886</t>
        </is>
      </c>
      <c r="F210" s="0" t="inlineStr">
        <is>
          <t>'702129886014</t>
        </is>
      </c>
      <c r="G210" s="0" t="inlineStr">
        <is>
          <t>WOMENS</t>
        </is>
      </c>
      <c r="H210" s="0" t="inlineStr">
        <is>
          <t>WOMEN:56CM</t>
        </is>
      </c>
      <c r="I210" s="0">
        <v>24.99</v>
      </c>
      <c r="J210" s="0">
        <v>21</v>
      </c>
    </row>
    <row r="211" spans="1:10" customHeight="0">
      <c r="A211" s="0">
        <f>HYPERLINK("https://dl.dropboxusercontent.com/scl/fi/lsbzt2cbfo8766dodnb7l/f22-70bc.jpg?rlkey=3dn14g801bwqs1289ced0utfc&amp;dl=0","Click to download Image")</f>
      </c>
      <c r="C211" s="0" t="inlineStr">
        <is>
          <t>Everest Womens Nano Loft Vest</t>
        </is>
      </c>
      <c r="D211" s="0" t="inlineStr">
        <is>
          <t>'126771</t>
        </is>
      </c>
      <c r="E211" s="0" t="inlineStr">
        <is>
          <t>UNI EVERES W BK:126771A-S</t>
        </is>
      </c>
      <c r="F211" s="0" t="inlineStr">
        <is>
          <t>'802126771044</t>
        </is>
      </c>
      <c r="G211" s="0" t="inlineStr">
        <is>
          <t>WOMENS</t>
        </is>
      </c>
      <c r="H211" s="0" t="inlineStr">
        <is>
          <t>S</t>
        </is>
      </c>
      <c r="I211" s="0">
        <v>79.99</v>
      </c>
      <c r="J211" s="0">
        <v>5</v>
      </c>
    </row>
    <row r="212" spans="1:10" customHeight="0">
      <c r="A212" s="0">
        <f>HYPERLINK("https://dl.dropboxusercontent.com/scl/fi/lsbzt2cbfo8766dodnb7l/f22-70bc.jpg?rlkey=3dn14g801bwqs1289ced0utfc&amp;dl=0","Click to download Image")</f>
      </c>
      <c r="C212" s="0" t="inlineStr">
        <is>
          <t>Everest Womens Nano Loft Vest</t>
        </is>
      </c>
      <c r="D212" s="0" t="inlineStr">
        <is>
          <t>'126771</t>
        </is>
      </c>
      <c r="E212" s="0" t="inlineStr">
        <is>
          <t>UNI EVERES W BK:126771B-M</t>
        </is>
      </c>
      <c r="F212" s="0" t="inlineStr">
        <is>
          <t>'802126771051</t>
        </is>
      </c>
      <c r="G212" s="0" t="inlineStr">
        <is>
          <t>WOMENS</t>
        </is>
      </c>
      <c r="H212" s="0" t="inlineStr">
        <is>
          <t>M</t>
        </is>
      </c>
      <c r="I212" s="0">
        <v>79.99</v>
      </c>
      <c r="J212" s="0">
        <v>13</v>
      </c>
    </row>
    <row r="213" spans="1:10" customHeight="0">
      <c r="A213" s="0">
        <f>HYPERLINK("https://dl.dropboxusercontent.com/scl/fi/lsbzt2cbfo8766dodnb7l/f22-70bc.jpg?rlkey=3dn14g801bwqs1289ced0utfc&amp;dl=0","Click to download Image")</f>
      </c>
      <c r="C213" s="0" t="inlineStr">
        <is>
          <t>Everest Womens Nano Loft Vest</t>
        </is>
      </c>
      <c r="D213" s="0" t="inlineStr">
        <is>
          <t>'126771</t>
        </is>
      </c>
      <c r="E213" s="0" t="inlineStr">
        <is>
          <t>UNI EVERES W BK:126771C-L</t>
        </is>
      </c>
      <c r="F213" s="0" t="inlineStr">
        <is>
          <t>'802126771068</t>
        </is>
      </c>
      <c r="G213" s="0" t="inlineStr">
        <is>
          <t>WOMENS</t>
        </is>
      </c>
      <c r="H213" s="0" t="inlineStr">
        <is>
          <t>L</t>
        </is>
      </c>
      <c r="I213" s="0">
        <v>79.99</v>
      </c>
      <c r="J213" s="0">
        <v>13</v>
      </c>
    </row>
    <row r="214" spans="1:10" customHeight="0">
      <c r="A214" s="0">
        <f>HYPERLINK("https://dl.dropboxusercontent.com/scl/fi/lsbzt2cbfo8766dodnb7l/f22-70bc.jpg?rlkey=3dn14g801bwqs1289ced0utfc&amp;dl=0","Click to download Image")</f>
      </c>
      <c r="C214" s="0" t="inlineStr">
        <is>
          <t>Everest Womens Nano Loft Vest</t>
        </is>
      </c>
      <c r="D214" s="0" t="inlineStr">
        <is>
          <t>'126771</t>
        </is>
      </c>
      <c r="E214" s="0" t="inlineStr">
        <is>
          <t>UNI EVERES W BK:126771D-XL</t>
        </is>
      </c>
      <c r="F214" s="0" t="inlineStr">
        <is>
          <t>'802126771075</t>
        </is>
      </c>
      <c r="G214" s="0" t="inlineStr">
        <is>
          <t>WOMENS</t>
        </is>
      </c>
      <c r="H214" s="0" t="inlineStr">
        <is>
          <t>XL</t>
        </is>
      </c>
      <c r="I214" s="0">
        <v>79.99</v>
      </c>
      <c r="J214" s="0">
        <v>6</v>
      </c>
    </row>
    <row r="215" spans="1:10" customHeight="0">
      <c r="A215" s="0">
        <f>HYPERLINK("https://dl.dropboxusercontent.com/scl/fi/lsbzt2cbfo8766dodnb7l/f22-70bc.jpg?rlkey=3dn14g801bwqs1289ced0utfc&amp;dl=0","Click to download Image")</f>
      </c>
      <c r="C215" s="0" t="inlineStr">
        <is>
          <t>Everest Womens Nano Loft Vest</t>
        </is>
      </c>
      <c r="D215" s="0" t="inlineStr">
        <is>
          <t>'126771</t>
        </is>
      </c>
      <c r="E215" s="0" t="inlineStr">
        <is>
          <t>UNI EVERES W BK:126771E-2XL</t>
        </is>
      </c>
      <c r="F215" s="0" t="inlineStr">
        <is>
          <t>'802126771082</t>
        </is>
      </c>
      <c r="G215" s="0" t="inlineStr">
        <is>
          <t>WOMENS</t>
        </is>
      </c>
      <c r="H215" s="0" t="inlineStr">
        <is>
          <t>2XL</t>
        </is>
      </c>
      <c r="I215" s="0">
        <v>81.99</v>
      </c>
      <c r="J215" s="0">
        <v>2</v>
      </c>
    </row>
    <row r="216" spans="1:10" customHeight="0">
      <c r="A216" s="0">
        <f>HYPERLINK("https://dl.dropboxusercontent.com/scl/fi/lsbzt2cbfo8766dodnb7l/f22-70bc.jpg?rlkey=3dn14g801bwqs1289ced0utfc&amp;dl=0","Click to download Image")</f>
      </c>
      <c r="C216" s="0" t="inlineStr">
        <is>
          <t>Everest Womens Nano Loft Vest</t>
        </is>
      </c>
      <c r="D216" s="0" t="inlineStr">
        <is>
          <t>'126771</t>
        </is>
      </c>
      <c r="E216" s="0" t="inlineStr">
        <is>
          <t>UNI EVERES W BK:126771F-3XL</t>
        </is>
      </c>
      <c r="F216" s="0" t="inlineStr">
        <is>
          <t>'802126771099</t>
        </is>
      </c>
      <c r="G216" s="0" t="inlineStr">
        <is>
          <t>WOMENS</t>
        </is>
      </c>
      <c r="H216" s="0" t="inlineStr">
        <is>
          <t>3XL</t>
        </is>
      </c>
      <c r="I216" s="0">
        <v>81.99</v>
      </c>
      <c r="J216" s="0">
        <v>0</v>
      </c>
    </row>
    <row r="217" spans="1:10" customHeight="0">
      <c r="A217" s="0">
        <f>HYPERLINK("https://dl.dropboxusercontent.com/scl/fi/lsbzt2cbfo8766dodnb7l/f22-70bc.jpg?rlkey=3dn14g801bwqs1289ced0utfc&amp;dl=0","Click to download Image")</f>
      </c>
      <c r="C217" s="0" t="inlineStr">
        <is>
          <t>Everest Womens Nano Loft Vest</t>
        </is>
      </c>
      <c r="D217" s="0" t="inlineStr">
        <is>
          <t>'126771</t>
        </is>
      </c>
      <c r="E217" s="0" t="inlineStr">
        <is>
          <t>UNI EVERES W BK 12PK:126771Z-12PK</t>
        </is>
      </c>
      <c r="F217" s="0" t="inlineStr">
        <is>
          <t>'802126771990</t>
        </is>
      </c>
      <c r="G217" s="0" t="inlineStr">
        <is>
          <t>WOMENS</t>
        </is>
      </c>
      <c r="H217" s="0" t="inlineStr">
        <is>
          <t>12 PACK</t>
        </is>
      </c>
      <c r="I217" s="0">
        <v>768</v>
      </c>
      <c r="J217" s="0">
        <v>2</v>
      </c>
    </row>
    <row r="218" spans="1:10" customHeight="0">
      <c r="A218" s="0">
        <f>HYPERLINK("https://dl.dropboxusercontent.com/scl/fi/yjahaq59r5o2mrff1c07g/fielder-129991-f.jpg?rlkey=bowv0rhkt0gly4fjyvrmocjne&amp;dl=0","Click to download Image")</f>
      </c>
      <c r="B218" s="0">
        <f>HYPERLINK("https://dl.dropboxusercontent.com/scl/fi/bgx2g9ueo226ud22kwlhi/mens-hoodie-size-chartsfielder-kenzo.jpg?rlkey=q9smrrvjre79ht9es3nxm5ixb&amp;dl=0","Click to download SizeChart")</f>
      </c>
      <c r="C218" s="0" t="inlineStr">
        <is>
          <t>Fielder Men's Hoodie</t>
        </is>
      </c>
      <c r="D218" s="0" t="inlineStr">
        <is>
          <t>'129991</t>
        </is>
      </c>
      <c r="E218" s="0" t="inlineStr">
        <is>
          <t>UNI FIELDE M CO:129991A-S</t>
        </is>
      </c>
      <c r="F218" s="0" t="inlineStr">
        <is>
          <t>'802129991043</t>
        </is>
      </c>
      <c r="G218" s="0" t="inlineStr">
        <is>
          <t>MENS</t>
        </is>
      </c>
      <c r="H218" s="0" t="inlineStr">
        <is>
          <t>S</t>
        </is>
      </c>
      <c r="I218" s="0">
        <v>59.99</v>
      </c>
      <c r="J218" s="0">
        <v>2</v>
      </c>
    </row>
    <row r="219" spans="1:10" customHeight="0">
      <c r="A219" s="0">
        <f>HYPERLINK("https://dl.dropboxusercontent.com/scl/fi/yjahaq59r5o2mrff1c07g/fielder-129991-f.jpg?rlkey=bowv0rhkt0gly4fjyvrmocjne&amp;dl=0","Click to download Image")</f>
      </c>
      <c r="B219" s="0">
        <f>HYPERLINK("https://dl.dropboxusercontent.com/scl/fi/bgx2g9ueo226ud22kwlhi/mens-hoodie-size-chartsfielder-kenzo.jpg?rlkey=q9smrrvjre79ht9es3nxm5ixb&amp;dl=0","Click to download SizeChart")</f>
      </c>
      <c r="C219" s="0" t="inlineStr">
        <is>
          <t>Fielder Men's Hoodie</t>
        </is>
      </c>
      <c r="D219" s="0" t="inlineStr">
        <is>
          <t>'129991</t>
        </is>
      </c>
      <c r="E219" s="0" t="inlineStr">
        <is>
          <t>UNI FIELDE M CO:129991B-M</t>
        </is>
      </c>
      <c r="F219" s="0" t="inlineStr">
        <is>
          <t>'802129991050</t>
        </is>
      </c>
      <c r="G219" s="0" t="inlineStr">
        <is>
          <t>MENS</t>
        </is>
      </c>
      <c r="H219" s="0" t="inlineStr">
        <is>
          <t>M</t>
        </is>
      </c>
      <c r="I219" s="0">
        <v>59.99</v>
      </c>
      <c r="J219" s="0">
        <v>4</v>
      </c>
    </row>
    <row r="220" spans="1:10" customHeight="0">
      <c r="A220" s="0">
        <f>HYPERLINK("https://dl.dropboxusercontent.com/scl/fi/yjahaq59r5o2mrff1c07g/fielder-129991-f.jpg?rlkey=bowv0rhkt0gly4fjyvrmocjne&amp;dl=0","Click to download Image")</f>
      </c>
      <c r="B220" s="0">
        <f>HYPERLINK("https://dl.dropboxusercontent.com/scl/fi/bgx2g9ueo226ud22kwlhi/mens-hoodie-size-chartsfielder-kenzo.jpg?rlkey=q9smrrvjre79ht9es3nxm5ixb&amp;dl=0","Click to download SizeChart")</f>
      </c>
      <c r="C220" s="0" t="inlineStr">
        <is>
          <t>Fielder Men's Hoodie</t>
        </is>
      </c>
      <c r="D220" s="0" t="inlineStr">
        <is>
          <t>'129991</t>
        </is>
      </c>
      <c r="E220" s="0" t="inlineStr">
        <is>
          <t>UNI FIELDE M CO:129991C-L</t>
        </is>
      </c>
      <c r="F220" s="0" t="inlineStr">
        <is>
          <t>'802129991067</t>
        </is>
      </c>
      <c r="G220" s="0" t="inlineStr">
        <is>
          <t>MENS</t>
        </is>
      </c>
      <c r="H220" s="0" t="inlineStr">
        <is>
          <t>L</t>
        </is>
      </c>
      <c r="I220" s="0">
        <v>59.99</v>
      </c>
      <c r="J220" s="0">
        <v>0</v>
      </c>
    </row>
    <row r="221" spans="1:10" customHeight="0">
      <c r="A221" s="0">
        <f>HYPERLINK("https://dl.dropboxusercontent.com/scl/fi/yjahaq59r5o2mrff1c07g/fielder-129991-f.jpg?rlkey=bowv0rhkt0gly4fjyvrmocjne&amp;dl=0","Click to download Image")</f>
      </c>
      <c r="B221" s="0">
        <f>HYPERLINK("https://dl.dropboxusercontent.com/scl/fi/bgx2g9ueo226ud22kwlhi/mens-hoodie-size-chartsfielder-kenzo.jpg?rlkey=q9smrrvjre79ht9es3nxm5ixb&amp;dl=0","Click to download SizeChart")</f>
      </c>
      <c r="C221" s="0" t="inlineStr">
        <is>
          <t>Fielder Men's Hoodie</t>
        </is>
      </c>
      <c r="D221" s="0" t="inlineStr">
        <is>
          <t>'129991</t>
        </is>
      </c>
      <c r="E221" s="0" t="inlineStr">
        <is>
          <t>UNI FIELDE M CO:129991D-XL</t>
        </is>
      </c>
      <c r="F221" s="0" t="inlineStr">
        <is>
          <t>'802129991074</t>
        </is>
      </c>
      <c r="G221" s="0" t="inlineStr">
        <is>
          <t>MENS</t>
        </is>
      </c>
      <c r="H221" s="0" t="inlineStr">
        <is>
          <t>XL</t>
        </is>
      </c>
      <c r="I221" s="0">
        <v>59.99</v>
      </c>
      <c r="J221" s="0">
        <v>6</v>
      </c>
    </row>
    <row r="222" spans="1:10" customHeight="0">
      <c r="A222" s="0">
        <f>HYPERLINK("https://dl.dropboxusercontent.com/scl/fi/yjahaq59r5o2mrff1c07g/fielder-129991-f.jpg?rlkey=bowv0rhkt0gly4fjyvrmocjne&amp;dl=0","Click to download Image")</f>
      </c>
      <c r="B222" s="0">
        <f>HYPERLINK("https://dl.dropboxusercontent.com/scl/fi/bgx2g9ueo226ud22kwlhi/mens-hoodie-size-chartsfielder-kenzo.jpg?rlkey=q9smrrvjre79ht9es3nxm5ixb&amp;dl=0","Click to download SizeChart")</f>
      </c>
      <c r="C222" s="0" t="inlineStr">
        <is>
          <t>Fielder Men's Hoodie</t>
        </is>
      </c>
      <c r="D222" s="0" t="inlineStr">
        <is>
          <t>'129991</t>
        </is>
      </c>
      <c r="E222" s="0" t="inlineStr">
        <is>
          <t>UNI FIELDE M CO:129991E-2XL</t>
        </is>
      </c>
      <c r="F222" s="0" t="inlineStr">
        <is>
          <t>'802129991081</t>
        </is>
      </c>
      <c r="G222" s="0" t="inlineStr">
        <is>
          <t>MENS</t>
        </is>
      </c>
      <c r="H222" s="0" t="inlineStr">
        <is>
          <t>2XL</t>
        </is>
      </c>
      <c r="I222" s="0">
        <v>59.99</v>
      </c>
      <c r="J222" s="0">
        <v>3</v>
      </c>
    </row>
    <row r="223" spans="1:10" customHeight="0">
      <c r="A223" s="0">
        <f>HYPERLINK("https://dl.dropboxusercontent.com/scl/fi/yjahaq59r5o2mrff1c07g/fielder-129991-f.jpg?rlkey=bowv0rhkt0gly4fjyvrmocjne&amp;dl=0","Click to download Image")</f>
      </c>
      <c r="B223" s="0">
        <f>HYPERLINK("https://dl.dropboxusercontent.com/scl/fi/bgx2g9ueo226ud22kwlhi/mens-hoodie-size-chartsfielder-kenzo.jpg?rlkey=q9smrrvjre79ht9es3nxm5ixb&amp;dl=0","Click to download SizeChart")</f>
      </c>
      <c r="C223" s="0" t="inlineStr">
        <is>
          <t>Fielder Men's Hoodie</t>
        </is>
      </c>
      <c r="D223" s="0" t="inlineStr">
        <is>
          <t>'129991</t>
        </is>
      </c>
      <c r="E223" s="0" t="inlineStr">
        <is>
          <t>UNI FIELDE M CO:129991F-3XL</t>
        </is>
      </c>
      <c r="F223" s="0" t="inlineStr">
        <is>
          <t>'802129991098</t>
        </is>
      </c>
      <c r="G223" s="0" t="inlineStr">
        <is>
          <t>MENS</t>
        </is>
      </c>
      <c r="H223" s="0" t="inlineStr">
        <is>
          <t>3XL</t>
        </is>
      </c>
      <c r="I223" s="0">
        <v>59.99</v>
      </c>
      <c r="J223" s="0">
        <v>1</v>
      </c>
    </row>
    <row r="224" spans="1:10" customHeight="0">
      <c r="A224" s="0">
        <f>HYPERLINK("https://dl.dropboxusercontent.com/scl/fi/yjahaq59r5o2mrff1c07g/fielder-129991-f.jpg?rlkey=bowv0rhkt0gly4fjyvrmocjne&amp;dl=0","Click to download Image")</f>
      </c>
      <c r="B224" s="0">
        <f>HYPERLINK("https://dl.dropboxusercontent.com/scl/fi/bgx2g9ueo226ud22kwlhi/mens-hoodie-size-chartsfielder-kenzo.jpg?rlkey=q9smrrvjre79ht9es3nxm5ixb&amp;dl=0","Click to download SizeChart")</f>
      </c>
      <c r="C224" s="0" t="inlineStr">
        <is>
          <t>Fielder Men's Hoodie</t>
        </is>
      </c>
      <c r="D224" s="0" t="inlineStr">
        <is>
          <t>'129991</t>
        </is>
      </c>
      <c r="E224" s="0" t="inlineStr">
        <is>
          <t>UNI FIELDE M CO:129991Z-12PK</t>
        </is>
      </c>
      <c r="F224" s="0" t="inlineStr">
        <is>
          <t>'802129991999</t>
        </is>
      </c>
      <c r="G224" s="0" t="inlineStr">
        <is>
          <t>MENS</t>
        </is>
      </c>
      <c r="H224" s="0" t="inlineStr">
        <is>
          <t>12 PACK</t>
        </is>
      </c>
      <c r="I224" s="0">
        <v>576</v>
      </c>
      <c r="J224" s="0">
        <v>0</v>
      </c>
    </row>
    <row r="225" spans="1:10" customHeight="0">
      <c r="A225" s="0">
        <f>HYPERLINK("https://dl.dropboxusercontent.com/scl/fi/tawihkomwly0df61xnelv/128850-f.jpg?rlkey=wok4n6xei4oythtyiw5voq94d&amp;dl=0","Click to download Image")</f>
      </c>
      <c r="C225" s="0" t="inlineStr">
        <is>
          <t>Jaxon Youth Long Sleeve</t>
        </is>
      </c>
      <c r="D225" s="0" t="inlineStr">
        <is>
          <t>'128850</t>
        </is>
      </c>
      <c r="E225" s="0" t="inlineStr">
        <is>
          <t>UNI JAXON Y DG:128850B-YS</t>
        </is>
      </c>
      <c r="F225" s="0" t="inlineStr">
        <is>
          <t>'802128850013</t>
        </is>
      </c>
      <c r="G225" s="0" t="inlineStr">
        <is>
          <t>YOUTH</t>
        </is>
      </c>
      <c r="H225" s="0" t="inlineStr">
        <is>
          <t>YS</t>
        </is>
      </c>
      <c r="I225" s="0">
        <v>29.99</v>
      </c>
      <c r="J225" s="0">
        <v>7</v>
      </c>
    </row>
    <row r="226" spans="1:10" customHeight="0">
      <c r="A226" s="0">
        <f>HYPERLINK("https://dl.dropboxusercontent.com/scl/fi/tawihkomwly0df61xnelv/128850-f.jpg?rlkey=wok4n6xei4oythtyiw5voq94d&amp;dl=0","Click to download Image")</f>
      </c>
      <c r="C226" s="0" t="inlineStr">
        <is>
          <t>Jaxon Youth Long Sleeve</t>
        </is>
      </c>
      <c r="D226" s="0" t="inlineStr">
        <is>
          <t>'128850</t>
        </is>
      </c>
      <c r="E226" s="0" t="inlineStr">
        <is>
          <t>UNI JAXON Y DG:128850C-YM</t>
        </is>
      </c>
      <c r="F226" s="0" t="inlineStr">
        <is>
          <t>'802128850020</t>
        </is>
      </c>
      <c r="G226" s="0" t="inlineStr">
        <is>
          <t>YOUTH</t>
        </is>
      </c>
      <c r="H226" s="0" t="inlineStr">
        <is>
          <t>YM</t>
        </is>
      </c>
      <c r="I226" s="0">
        <v>29.99</v>
      </c>
      <c r="J226" s="0">
        <v>0</v>
      </c>
    </row>
    <row r="227" spans="1:10" customHeight="0">
      <c r="A227" s="0">
        <f>HYPERLINK("https://dl.dropboxusercontent.com/scl/fi/tawihkomwly0df61xnelv/128850-f.jpg?rlkey=wok4n6xei4oythtyiw5voq94d&amp;dl=0","Click to download Image")</f>
      </c>
      <c r="C227" s="0" t="inlineStr">
        <is>
          <t>Jaxon Youth Long Sleeve</t>
        </is>
      </c>
      <c r="D227" s="0" t="inlineStr">
        <is>
          <t>'128850</t>
        </is>
      </c>
      <c r="E227" s="0" t="inlineStr">
        <is>
          <t>UNI JAXON Y DG:128850D-YL</t>
        </is>
      </c>
      <c r="F227" s="0" t="inlineStr">
        <is>
          <t>'802128850037</t>
        </is>
      </c>
      <c r="G227" s="0" t="inlineStr">
        <is>
          <t>YOUTH</t>
        </is>
      </c>
      <c r="H227" s="0" t="inlineStr">
        <is>
          <t>YL</t>
        </is>
      </c>
      <c r="I227" s="0">
        <v>29.99</v>
      </c>
      <c r="J227" s="0">
        <v>6</v>
      </c>
    </row>
    <row r="228" spans="1:10" customHeight="0">
      <c r="A228" s="0">
        <f>HYPERLINK("https://dl.dropboxusercontent.com/scl/fi/tawihkomwly0df61xnelv/128850-f.jpg?rlkey=wok4n6xei4oythtyiw5voq94d&amp;dl=0","Click to download Image")</f>
      </c>
      <c r="C228" s="0" t="inlineStr">
        <is>
          <t>Jaxon Youth Long Sleeve</t>
        </is>
      </c>
      <c r="D228" s="0" t="inlineStr">
        <is>
          <t>'128850</t>
        </is>
      </c>
      <c r="E228" s="0" t="inlineStr">
        <is>
          <t>UNI JAXON Y DG:128850E-YXL</t>
        </is>
      </c>
      <c r="F228" s="0" t="inlineStr">
        <is>
          <t>'802128850044</t>
        </is>
      </c>
      <c r="G228" s="0" t="inlineStr">
        <is>
          <t>YOUTH</t>
        </is>
      </c>
      <c r="H228" s="0" t="inlineStr">
        <is>
          <t>YXL</t>
        </is>
      </c>
      <c r="I228" s="0">
        <v>29.99</v>
      </c>
      <c r="J228" s="0">
        <v>4</v>
      </c>
    </row>
    <row r="229" spans="1:10" customHeight="0">
      <c r="A229" s="0">
        <f>HYPERLINK("https://dl.dropboxusercontent.com/scl/fi/tawihkomwly0df61xnelv/128850-f.jpg?rlkey=wok4n6xei4oythtyiw5voq94d&amp;dl=0","Click to download Image")</f>
      </c>
      <c r="C229" s="0" t="inlineStr">
        <is>
          <t>Jaxon Youth Long Sleeve</t>
        </is>
      </c>
      <c r="D229" s="0" t="inlineStr">
        <is>
          <t>'128850</t>
        </is>
      </c>
      <c r="E229" s="0" t="inlineStr">
        <is>
          <t>UNI JAXON Y DG 12PK:128850Z-12PK</t>
        </is>
      </c>
      <c r="F229" s="0" t="inlineStr">
        <is>
          <t>'802128850990</t>
        </is>
      </c>
      <c r="G229" s="0" t="inlineStr">
        <is>
          <t>YOUTH</t>
        </is>
      </c>
      <c r="H229" s="0" t="inlineStr">
        <is>
          <t>12 PACK</t>
        </is>
      </c>
      <c r="I229" s="0">
        <v>288</v>
      </c>
      <c r="J229" s="0">
        <v>0</v>
      </c>
    </row>
    <row r="230" spans="1:10" customHeight="0">
      <c r="A230" s="0">
        <f>HYPERLINK("https://dl.dropboxusercontent.com/scl/fi/jss828pivlx7hrty83vk3/129899-f.jpg?rlkey=u67i2xecq5mhsj5g076r1r1r2&amp;dl=0","Click to download Image")</f>
      </c>
      <c r="B230" s="0">
        <f>HYPERLINK("https://dl.dropboxusercontent.com/scl/fi/p6sgoy745gvc4bcfqv9pd/womens-pullover-size-chartslydia.jpg?rlkey=goz39y3icmj8mwtm5yq6nquei&amp;dl=0","Click to download SizeChart")</f>
      </c>
      <c r="C230" s="0" t="inlineStr">
        <is>
          <t>Lydia Women's Pullover</t>
        </is>
      </c>
      <c r="D230" s="0" t="inlineStr">
        <is>
          <t>'129899</t>
        </is>
      </c>
      <c r="E230" s="0" t="inlineStr">
        <is>
          <t>UNI LYDIA W BK:129899A-S</t>
        </is>
      </c>
      <c r="F230" s="0" t="inlineStr">
        <is>
          <t>'802129899042</t>
        </is>
      </c>
      <c r="G230" s="0" t="inlineStr">
        <is>
          <t>WOMENS</t>
        </is>
      </c>
      <c r="H230" s="0" t="inlineStr">
        <is>
          <t>S</t>
        </is>
      </c>
      <c r="I230" s="0">
        <v>59.99</v>
      </c>
      <c r="J230" s="0">
        <v>4</v>
      </c>
    </row>
    <row r="231" spans="1:10" customHeight="0">
      <c r="A231" s="0">
        <f>HYPERLINK("https://dl.dropboxusercontent.com/scl/fi/jss828pivlx7hrty83vk3/129899-f.jpg?rlkey=u67i2xecq5mhsj5g076r1r1r2&amp;dl=0","Click to download Image")</f>
      </c>
      <c r="B231" s="0">
        <f>HYPERLINK("https://dl.dropboxusercontent.com/scl/fi/p6sgoy745gvc4bcfqv9pd/womens-pullover-size-chartslydia.jpg?rlkey=goz39y3icmj8mwtm5yq6nquei&amp;dl=0","Click to download SizeChart")</f>
      </c>
      <c r="C231" s="0" t="inlineStr">
        <is>
          <t>Lydia Women's Pullover</t>
        </is>
      </c>
      <c r="D231" s="0" t="inlineStr">
        <is>
          <t>'129899</t>
        </is>
      </c>
      <c r="E231" s="0" t="inlineStr">
        <is>
          <t>UNI LYDIA W BK:129899B-M</t>
        </is>
      </c>
      <c r="F231" s="0" t="inlineStr">
        <is>
          <t>'802129899059</t>
        </is>
      </c>
      <c r="G231" s="0" t="inlineStr">
        <is>
          <t>WOMENS</t>
        </is>
      </c>
      <c r="H231" s="0" t="inlineStr">
        <is>
          <t>M</t>
        </is>
      </c>
      <c r="I231" s="0">
        <v>59.99</v>
      </c>
      <c r="J231" s="0">
        <v>7</v>
      </c>
    </row>
    <row r="232" spans="1:10" customHeight="0">
      <c r="A232" s="0">
        <f>HYPERLINK("https://dl.dropboxusercontent.com/scl/fi/jss828pivlx7hrty83vk3/129899-f.jpg?rlkey=u67i2xecq5mhsj5g076r1r1r2&amp;dl=0","Click to download Image")</f>
      </c>
      <c r="B232" s="0">
        <f>HYPERLINK("https://dl.dropboxusercontent.com/scl/fi/p6sgoy745gvc4bcfqv9pd/womens-pullover-size-chartslydia.jpg?rlkey=goz39y3icmj8mwtm5yq6nquei&amp;dl=0","Click to download SizeChart")</f>
      </c>
      <c r="C232" s="0" t="inlineStr">
        <is>
          <t>Lydia Women's Pullover</t>
        </is>
      </c>
      <c r="D232" s="0" t="inlineStr">
        <is>
          <t>'129899</t>
        </is>
      </c>
      <c r="E232" s="0" t="inlineStr">
        <is>
          <t>UNI LYDIA W BK:129899C-L</t>
        </is>
      </c>
      <c r="F232" s="0" t="inlineStr">
        <is>
          <t>'802129899066</t>
        </is>
      </c>
      <c r="G232" s="0" t="inlineStr">
        <is>
          <t>WOMENS</t>
        </is>
      </c>
      <c r="H232" s="0" t="inlineStr">
        <is>
          <t>L</t>
        </is>
      </c>
      <c r="I232" s="0">
        <v>59.99</v>
      </c>
      <c r="J232" s="0">
        <v>7</v>
      </c>
    </row>
    <row r="233" spans="1:10" customHeight="0">
      <c r="A233" s="0">
        <f>HYPERLINK("https://dl.dropboxusercontent.com/scl/fi/jss828pivlx7hrty83vk3/129899-f.jpg?rlkey=u67i2xecq5mhsj5g076r1r1r2&amp;dl=0","Click to download Image")</f>
      </c>
      <c r="B233" s="0">
        <f>HYPERLINK("https://dl.dropboxusercontent.com/scl/fi/p6sgoy745gvc4bcfqv9pd/womens-pullover-size-chartslydia.jpg?rlkey=goz39y3icmj8mwtm5yq6nquei&amp;dl=0","Click to download SizeChart")</f>
      </c>
      <c r="C233" s="0" t="inlineStr">
        <is>
          <t>Lydia Women's Pullover</t>
        </is>
      </c>
      <c r="D233" s="0" t="inlineStr">
        <is>
          <t>'129899</t>
        </is>
      </c>
      <c r="E233" s="0" t="inlineStr">
        <is>
          <t>UNI LYDIA W BK:129899D-XL</t>
        </is>
      </c>
      <c r="F233" s="0" t="inlineStr">
        <is>
          <t>'802129899073</t>
        </is>
      </c>
      <c r="G233" s="0" t="inlineStr">
        <is>
          <t>WOMENS</t>
        </is>
      </c>
      <c r="H233" s="0" t="inlineStr">
        <is>
          <t>XL</t>
        </is>
      </c>
      <c r="I233" s="0">
        <v>59.99</v>
      </c>
      <c r="J233" s="0">
        <v>0</v>
      </c>
    </row>
    <row r="234" spans="1:10" customHeight="0">
      <c r="A234" s="0">
        <f>HYPERLINK("https://dl.dropboxusercontent.com/scl/fi/jss828pivlx7hrty83vk3/129899-f.jpg?rlkey=u67i2xecq5mhsj5g076r1r1r2&amp;dl=0","Click to download Image")</f>
      </c>
      <c r="B234" s="0">
        <f>HYPERLINK("https://dl.dropboxusercontent.com/scl/fi/p6sgoy745gvc4bcfqv9pd/womens-pullover-size-chartslydia.jpg?rlkey=goz39y3icmj8mwtm5yq6nquei&amp;dl=0","Click to download SizeChart")</f>
      </c>
      <c r="C234" s="0" t="inlineStr">
        <is>
          <t>Lydia Women's Pullover</t>
        </is>
      </c>
      <c r="D234" s="0" t="inlineStr">
        <is>
          <t>'129899</t>
        </is>
      </c>
      <c r="E234" s="0" t="inlineStr">
        <is>
          <t>UNI LYDIA W BK:129899E-2XL</t>
        </is>
      </c>
      <c r="F234" s="0" t="inlineStr">
        <is>
          <t>'802129899080</t>
        </is>
      </c>
      <c r="G234" s="0" t="inlineStr">
        <is>
          <t>WOMENS</t>
        </is>
      </c>
      <c r="H234" s="0" t="inlineStr">
        <is>
          <t>2XL</t>
        </is>
      </c>
      <c r="I234" s="0">
        <v>59.99</v>
      </c>
      <c r="J234" s="0">
        <v>4</v>
      </c>
    </row>
    <row r="235" spans="1:10" customHeight="0">
      <c r="A235" s="0">
        <f>HYPERLINK("https://dl.dropboxusercontent.com/scl/fi/jss828pivlx7hrty83vk3/129899-f.jpg?rlkey=u67i2xecq5mhsj5g076r1r1r2&amp;dl=0","Click to download Image")</f>
      </c>
      <c r="B235" s="0">
        <f>HYPERLINK("https://dl.dropboxusercontent.com/scl/fi/p6sgoy745gvc4bcfqv9pd/womens-pullover-size-chartslydia.jpg?rlkey=goz39y3icmj8mwtm5yq6nquei&amp;dl=0","Click to download SizeChart")</f>
      </c>
      <c r="C235" s="0" t="inlineStr">
        <is>
          <t>Lydia Women's Pullover</t>
        </is>
      </c>
      <c r="D235" s="0" t="inlineStr">
        <is>
          <t>'129899</t>
        </is>
      </c>
      <c r="E235" s="0" t="inlineStr">
        <is>
          <t>UNI LYDIA W BK:129899F-3XL</t>
        </is>
      </c>
      <c r="F235" s="0" t="inlineStr">
        <is>
          <t>'802129899097</t>
        </is>
      </c>
      <c r="G235" s="0" t="inlineStr">
        <is>
          <t>WOMENS</t>
        </is>
      </c>
      <c r="H235" s="0" t="inlineStr">
        <is>
          <t>3XL</t>
        </is>
      </c>
      <c r="I235" s="0">
        <v>59.99</v>
      </c>
      <c r="J235" s="0">
        <v>2</v>
      </c>
    </row>
    <row r="236" spans="1:10" customHeight="0">
      <c r="A236" s="0">
        <f>HYPERLINK("https://dl.dropboxusercontent.com/scl/fi/jss828pivlx7hrty83vk3/129899-f.jpg?rlkey=u67i2xecq5mhsj5g076r1r1r2&amp;dl=0","Click to download Image")</f>
      </c>
      <c r="B236" s="0">
        <f>HYPERLINK("https://dl.dropboxusercontent.com/scl/fi/p6sgoy745gvc4bcfqv9pd/womens-pullover-size-chartslydia.jpg?rlkey=goz39y3icmj8mwtm5yq6nquei&amp;dl=0","Click to download SizeChart")</f>
      </c>
      <c r="C236" s="0" t="inlineStr">
        <is>
          <t>Lydia Women's Pullover</t>
        </is>
      </c>
      <c r="D236" s="0" t="inlineStr">
        <is>
          <t>'129899</t>
        </is>
      </c>
      <c r="E236" s="0" t="inlineStr">
        <is>
          <t>UNI LYDIA W BK 12PK:129899Z-12PK</t>
        </is>
      </c>
      <c r="F236" s="0" t="inlineStr">
        <is>
          <t>'802129899998</t>
        </is>
      </c>
      <c r="G236" s="0" t="inlineStr">
        <is>
          <t>WOMENS</t>
        </is>
      </c>
      <c r="H236" s="0" t="inlineStr">
        <is>
          <t>12 PACK</t>
        </is>
      </c>
      <c r="I236" s="0">
        <v>576</v>
      </c>
      <c r="J236" s="0">
        <v>0</v>
      </c>
    </row>
    <row r="237" spans="1:10" customHeight="0">
      <c r="A237" s="0">
        <f>HYPERLINK("https://dl.dropboxusercontent.com/scl/fi/aqs0azs7av6ytbfd0f5ae/129036-f.jpg?rlkey=p4ykucgc3d6pbz31w9lg0bpc3&amp;dl=0","Click to download Image")</f>
      </c>
      <c r="B237" s="0">
        <f>HYPERLINK("https://dl.dropboxusercontent.com/scl/fi/9r7rnmncpo3f4msmwvhq6/mens-bottoms-size-chartsmaker.jpg?rlkey=mu4buurzy2p4q47tf9ag24r7n&amp;dl=0","Click to download SizeChart")</f>
      </c>
      <c r="C237" s="0" t="inlineStr">
        <is>
          <t>Maker Men's Joggers</t>
        </is>
      </c>
      <c r="D237" s="0" t="inlineStr">
        <is>
          <t>'129036</t>
        </is>
      </c>
      <c r="E237" s="0" t="inlineStr">
        <is>
          <t>UNI MAKER M BK:129036A-S</t>
        </is>
      </c>
      <c r="F237" s="0" t="inlineStr">
        <is>
          <t>'802129036010</t>
        </is>
      </c>
      <c r="G237" s="0" t="inlineStr">
        <is>
          <t>MENS</t>
        </is>
      </c>
      <c r="H237" s="0" t="inlineStr">
        <is>
          <t>S</t>
        </is>
      </c>
      <c r="I237" s="0">
        <v>39.99</v>
      </c>
      <c r="J237" s="0">
        <v>3</v>
      </c>
    </row>
    <row r="238" spans="1:10" customHeight="0">
      <c r="A238" s="0">
        <f>HYPERLINK("https://dl.dropboxusercontent.com/scl/fi/aqs0azs7av6ytbfd0f5ae/129036-f.jpg?rlkey=p4ykucgc3d6pbz31w9lg0bpc3&amp;dl=0","Click to download Image")</f>
      </c>
      <c r="B238" s="0">
        <f>HYPERLINK("https://dl.dropboxusercontent.com/scl/fi/9r7rnmncpo3f4msmwvhq6/mens-bottoms-size-chartsmaker.jpg?rlkey=mu4buurzy2p4q47tf9ag24r7n&amp;dl=0","Click to download SizeChart")</f>
      </c>
      <c r="C238" s="0" t="inlineStr">
        <is>
          <t>Maker Men's Joggers</t>
        </is>
      </c>
      <c r="D238" s="0" t="inlineStr">
        <is>
          <t>'129036</t>
        </is>
      </c>
      <c r="E238" s="0" t="inlineStr">
        <is>
          <t>UNI MAKER M BK:129036B-M</t>
        </is>
      </c>
      <c r="F238" s="0" t="inlineStr">
        <is>
          <t>'802129036027</t>
        </is>
      </c>
      <c r="G238" s="0" t="inlineStr">
        <is>
          <t>MENS</t>
        </is>
      </c>
      <c r="H238" s="0" t="inlineStr">
        <is>
          <t>M</t>
        </is>
      </c>
      <c r="I238" s="0">
        <v>39.99</v>
      </c>
      <c r="J238" s="0">
        <v>5</v>
      </c>
    </row>
    <row r="239" spans="1:10" customHeight="0">
      <c r="A239" s="0">
        <f>HYPERLINK("https://dl.dropboxusercontent.com/scl/fi/aqs0azs7av6ytbfd0f5ae/129036-f.jpg?rlkey=p4ykucgc3d6pbz31w9lg0bpc3&amp;dl=0","Click to download Image")</f>
      </c>
      <c r="B239" s="0">
        <f>HYPERLINK("https://dl.dropboxusercontent.com/scl/fi/9r7rnmncpo3f4msmwvhq6/mens-bottoms-size-chartsmaker.jpg?rlkey=mu4buurzy2p4q47tf9ag24r7n&amp;dl=0","Click to download SizeChart")</f>
      </c>
      <c r="C239" s="0" t="inlineStr">
        <is>
          <t>Maker Men's Joggers</t>
        </is>
      </c>
      <c r="D239" s="0" t="inlineStr">
        <is>
          <t>'129036</t>
        </is>
      </c>
      <c r="E239" s="0" t="inlineStr">
        <is>
          <t>UNI MAKER M BK:129036C-L</t>
        </is>
      </c>
      <c r="F239" s="0" t="inlineStr">
        <is>
          <t>'802129036034</t>
        </is>
      </c>
      <c r="G239" s="0" t="inlineStr">
        <is>
          <t>MENS</t>
        </is>
      </c>
      <c r="H239" s="0" t="inlineStr">
        <is>
          <t>L</t>
        </is>
      </c>
      <c r="I239" s="0">
        <v>39.99</v>
      </c>
      <c r="J239" s="0">
        <v>3</v>
      </c>
    </row>
    <row r="240" spans="1:10" customHeight="0">
      <c r="A240" s="0">
        <f>HYPERLINK("https://dl.dropboxusercontent.com/scl/fi/aqs0azs7av6ytbfd0f5ae/129036-f.jpg?rlkey=p4ykucgc3d6pbz31w9lg0bpc3&amp;dl=0","Click to download Image")</f>
      </c>
      <c r="B240" s="0">
        <f>HYPERLINK("https://dl.dropboxusercontent.com/scl/fi/9r7rnmncpo3f4msmwvhq6/mens-bottoms-size-chartsmaker.jpg?rlkey=mu4buurzy2p4q47tf9ag24r7n&amp;dl=0","Click to download SizeChart")</f>
      </c>
      <c r="C240" s="0" t="inlineStr">
        <is>
          <t>Maker Men's Joggers</t>
        </is>
      </c>
      <c r="D240" s="0" t="inlineStr">
        <is>
          <t>'129036</t>
        </is>
      </c>
      <c r="E240" s="0" t="inlineStr">
        <is>
          <t>UNI MAKER M BK:129036D-XL</t>
        </is>
      </c>
      <c r="F240" s="0" t="inlineStr">
        <is>
          <t>'802129036041</t>
        </is>
      </c>
      <c r="G240" s="0" t="inlineStr">
        <is>
          <t>MENS</t>
        </is>
      </c>
      <c r="H240" s="0" t="inlineStr">
        <is>
          <t>XL</t>
        </is>
      </c>
      <c r="I240" s="0">
        <v>39.99</v>
      </c>
      <c r="J240" s="0">
        <v>10</v>
      </c>
    </row>
    <row r="241" spans="1:10" customHeight="0">
      <c r="A241" s="0">
        <f>HYPERLINK("https://dl.dropboxusercontent.com/scl/fi/aqs0azs7av6ytbfd0f5ae/129036-f.jpg?rlkey=p4ykucgc3d6pbz31w9lg0bpc3&amp;dl=0","Click to download Image")</f>
      </c>
      <c r="B241" s="0">
        <f>HYPERLINK("https://dl.dropboxusercontent.com/scl/fi/9r7rnmncpo3f4msmwvhq6/mens-bottoms-size-chartsmaker.jpg?rlkey=mu4buurzy2p4q47tf9ag24r7n&amp;dl=0","Click to download SizeChart")</f>
      </c>
      <c r="C241" s="0" t="inlineStr">
        <is>
          <t>Maker Men's Joggers</t>
        </is>
      </c>
      <c r="D241" s="0" t="inlineStr">
        <is>
          <t>'129036</t>
        </is>
      </c>
      <c r="E241" s="0" t="inlineStr">
        <is>
          <t>UNI MAKER M BK:129036E-2XL</t>
        </is>
      </c>
      <c r="F241" s="0" t="inlineStr">
        <is>
          <t>'802129036058</t>
        </is>
      </c>
      <c r="G241" s="0" t="inlineStr">
        <is>
          <t>MENS</t>
        </is>
      </c>
      <c r="H241" s="0" t="inlineStr">
        <is>
          <t>2XL</t>
        </is>
      </c>
      <c r="I241" s="0">
        <v>41.99</v>
      </c>
      <c r="J241" s="0">
        <v>9</v>
      </c>
    </row>
    <row r="242" spans="1:10" customHeight="0">
      <c r="A242" s="0">
        <f>HYPERLINK("https://dl.dropboxusercontent.com/scl/fi/aqs0azs7av6ytbfd0f5ae/129036-f.jpg?rlkey=p4ykucgc3d6pbz31w9lg0bpc3&amp;dl=0","Click to download Image")</f>
      </c>
      <c r="B242" s="0">
        <f>HYPERLINK("https://dl.dropboxusercontent.com/scl/fi/9r7rnmncpo3f4msmwvhq6/mens-bottoms-size-chartsmaker.jpg?rlkey=mu4buurzy2p4q47tf9ag24r7n&amp;dl=0","Click to download SizeChart")</f>
      </c>
      <c r="C242" s="0" t="inlineStr">
        <is>
          <t>Maker Men's Joggers</t>
        </is>
      </c>
      <c r="D242" s="0" t="inlineStr">
        <is>
          <t>'129036</t>
        </is>
      </c>
      <c r="E242" s="0" t="inlineStr">
        <is>
          <t>UNI MAKER M BK:129036F-3XL</t>
        </is>
      </c>
      <c r="F242" s="0" t="inlineStr">
        <is>
          <t>'802129036065</t>
        </is>
      </c>
      <c r="G242" s="0" t="inlineStr">
        <is>
          <t>MENS</t>
        </is>
      </c>
      <c r="H242" s="0" t="inlineStr">
        <is>
          <t>3XL</t>
        </is>
      </c>
      <c r="I242" s="0">
        <v>41.99</v>
      </c>
      <c r="J242" s="0">
        <v>4</v>
      </c>
    </row>
    <row r="243" spans="1:10" customHeight="0">
      <c r="A243" s="0">
        <f>HYPERLINK("https://dl.dropboxusercontent.com/scl/fi/aqs0azs7av6ytbfd0f5ae/129036-f.jpg?rlkey=p4ykucgc3d6pbz31w9lg0bpc3&amp;dl=0","Click to download Image")</f>
      </c>
      <c r="B243" s="0">
        <f>HYPERLINK("https://dl.dropboxusercontent.com/scl/fi/9r7rnmncpo3f4msmwvhq6/mens-bottoms-size-chartsmaker.jpg?rlkey=mu4buurzy2p4q47tf9ag24r7n&amp;dl=0","Click to download SizeChart")</f>
      </c>
      <c r="C243" s="0" t="inlineStr">
        <is>
          <t>Maker Men's Joggers</t>
        </is>
      </c>
      <c r="D243" s="0" t="inlineStr">
        <is>
          <t>'129036</t>
        </is>
      </c>
      <c r="E243" s="0" t="inlineStr">
        <is>
          <t>UNI MAKER M BK 12PK:129036Z-12PK</t>
        </is>
      </c>
      <c r="F243" s="0" t="inlineStr">
        <is>
          <t>'802129036997</t>
        </is>
      </c>
      <c r="G243" s="0" t="inlineStr">
        <is>
          <t>MENS</t>
        </is>
      </c>
      <c r="H243" s="0" t="inlineStr">
        <is>
          <t>12 PACK</t>
        </is>
      </c>
      <c r="I243" s="0">
        <v>390</v>
      </c>
      <c r="J243" s="0">
        <v>1</v>
      </c>
    </row>
    <row r="244" spans="1:10" customHeight="0">
      <c r="A244" s="0">
        <f>HYPERLINK("https://dl.dropboxusercontent.com/scl/fi/12d2o0yb20ibbdmtcxazy/martina-129999-f.jpg?rlkey=k4aaqzobxavool6tgt3dsnk7y&amp;dl=0","Click to download Image")</f>
      </c>
      <c r="C244" s="0" t="inlineStr">
        <is>
          <t>Martina Women's Beanie</t>
        </is>
      </c>
      <c r="D244" s="0" t="inlineStr">
        <is>
          <t>'129999</t>
        </is>
      </c>
      <c r="E244" s="0" t="inlineStr">
        <is>
          <t>UNI MARTIN W PE:129999</t>
        </is>
      </c>
      <c r="F244" s="0" t="inlineStr">
        <is>
          <t>'702129999011</t>
        </is>
      </c>
      <c r="G244" s="0" t="inlineStr">
        <is>
          <t>WOMENS</t>
        </is>
      </c>
      <c r="H244" s="0" t="inlineStr">
        <is>
          <t>WOMENS</t>
        </is>
      </c>
      <c r="I244" s="0">
        <v>29.99</v>
      </c>
      <c r="J244" s="0">
        <v>57</v>
      </c>
    </row>
    <row r="245" spans="1:10" customHeight="0">
      <c r="A245" s="0">
        <f>HYPERLINK("https://dl.dropboxusercontent.com/scl/fi/4ix6ifbka9pq53ehq0zr1/maverick-129753-af.jpg?rlkey=6id6q2d33kizkh1towlorifak&amp;dl=0","Click to download Image")</f>
      </c>
      <c r="C245" s="0" t="inlineStr">
        <is>
          <t>Maverick Youth Cap</t>
        </is>
      </c>
      <c r="D245" s="0" t="inlineStr">
        <is>
          <t>'129753</t>
        </is>
      </c>
      <c r="E245" s="0" t="inlineStr">
        <is>
          <t>UNI MAVERI Y BK:129753</t>
        </is>
      </c>
      <c r="F245" s="0" t="inlineStr">
        <is>
          <t>'702129753033</t>
        </is>
      </c>
      <c r="G245" s="0" t="inlineStr">
        <is>
          <t>YOUTH</t>
        </is>
      </c>
      <c r="H245" s="0" t="inlineStr">
        <is>
          <t>STANDARD:55CM</t>
        </is>
      </c>
      <c r="I245" s="0">
        <v>24.99</v>
      </c>
      <c r="J245" s="0">
        <v>36</v>
      </c>
    </row>
    <row r="246" spans="1:10" customHeight="0">
      <c r="A246" s="0">
        <f>HYPERLINK("https://dl.dropboxusercontent.com/scl/fi/4rn72ya9sbseo8nnfmh24/maverick-129753-af.jpg?rlkey=z7vvg3498cfsvriz04x7b338j&amp;dl=0","Click to download Image")</f>
      </c>
      <c r="C246" s="0" t="inlineStr">
        <is>
          <t>Maverick Toddler Cap</t>
        </is>
      </c>
      <c r="D246" s="0" t="inlineStr">
        <is>
          <t>'131253</t>
        </is>
      </c>
      <c r="E246" s="0" t="inlineStr">
        <is>
          <t>UNI MAVERI T BK:131253</t>
        </is>
      </c>
      <c r="F246" s="0" t="inlineStr">
        <is>
          <t>'702131253002</t>
        </is>
      </c>
      <c r="G246" s="0" t="inlineStr">
        <is>
          <t>TODDLER</t>
        </is>
      </c>
      <c r="H246" s="0" t="inlineStr">
        <is>
          <t>STANDARD:53CM</t>
        </is>
      </c>
      <c r="I246" s="0">
        <v>24.99</v>
      </c>
      <c r="J246" s="0">
        <v>30</v>
      </c>
    </row>
    <row r="247" spans="1:10" customHeight="0">
      <c r="A247" s="0">
        <f>HYPERLINK("https://dl.dropboxusercontent.com/scl/fi/dvp574my6bwupwift5sce/128750-f.jpg?rlkey=tbi7snwi7ro7wn7aiutmumv9g&amp;dl=0","Click to download Image")</f>
      </c>
      <c r="C247" s="0" t="inlineStr">
        <is>
          <t>Nevada Infant Bodysuit</t>
        </is>
      </c>
      <c r="D247" s="0" t="inlineStr">
        <is>
          <t>'128750</t>
        </is>
      </c>
      <c r="E247" s="0" t="inlineStr">
        <is>
          <t>UNI NEVADA I DG:128750A-0-3M</t>
        </is>
      </c>
      <c r="F247" s="0" t="inlineStr">
        <is>
          <t>'802128750009</t>
        </is>
      </c>
      <c r="G247" s="0" t="inlineStr">
        <is>
          <t>INFANT</t>
        </is>
      </c>
      <c r="H247" s="0" t="inlineStr">
        <is>
          <t>0-3M</t>
        </is>
      </c>
      <c r="I247" s="0">
        <v>34.99</v>
      </c>
      <c r="J247" s="0">
        <v>8</v>
      </c>
    </row>
    <row r="248" spans="1:10" customHeight="0">
      <c r="A248" s="0">
        <f>HYPERLINK("https://dl.dropboxusercontent.com/scl/fi/dvp574my6bwupwift5sce/128750-f.jpg?rlkey=tbi7snwi7ro7wn7aiutmumv9g&amp;dl=0","Click to download Image")</f>
      </c>
      <c r="C248" s="0" t="inlineStr">
        <is>
          <t>Nevada Infant Bodysuit</t>
        </is>
      </c>
      <c r="D248" s="0" t="inlineStr">
        <is>
          <t>'128750</t>
        </is>
      </c>
      <c r="E248" s="0" t="inlineStr">
        <is>
          <t>UNI NEVADA I DG:128750B-3-6M</t>
        </is>
      </c>
      <c r="F248" s="0" t="inlineStr">
        <is>
          <t>'802128750016</t>
        </is>
      </c>
      <c r="G248" s="0" t="inlineStr">
        <is>
          <t>INFANT</t>
        </is>
      </c>
      <c r="H248" s="0" t="inlineStr">
        <is>
          <t>3-6M</t>
        </is>
      </c>
      <c r="I248" s="0">
        <v>34.99</v>
      </c>
      <c r="J248" s="0">
        <v>9</v>
      </c>
    </row>
    <row r="249" spans="1:10" customHeight="0">
      <c r="A249" s="0">
        <f>HYPERLINK("https://dl.dropboxusercontent.com/scl/fi/dvp574my6bwupwift5sce/128750-f.jpg?rlkey=tbi7snwi7ro7wn7aiutmumv9g&amp;dl=0","Click to download Image")</f>
      </c>
      <c r="C249" s="0" t="inlineStr">
        <is>
          <t>Nevada Infant Bodysuit</t>
        </is>
      </c>
      <c r="D249" s="0" t="inlineStr">
        <is>
          <t>'128750</t>
        </is>
      </c>
      <c r="E249" s="0" t="inlineStr">
        <is>
          <t>UNI NEVADA I DG:128750C-6-9M</t>
        </is>
      </c>
      <c r="F249" s="0" t="inlineStr">
        <is>
          <t>'802128750023</t>
        </is>
      </c>
      <c r="G249" s="0" t="inlineStr">
        <is>
          <t>INFANT</t>
        </is>
      </c>
      <c r="H249" s="0" t="inlineStr">
        <is>
          <t>6-9M</t>
        </is>
      </c>
      <c r="I249" s="0">
        <v>34.99</v>
      </c>
      <c r="J249" s="0">
        <v>8</v>
      </c>
    </row>
    <row r="250" spans="1:10" customHeight="0">
      <c r="A250" s="0">
        <f>HYPERLINK("https://dl.dropboxusercontent.com/scl/fi/dvp574my6bwupwift5sce/128750-f.jpg?rlkey=tbi7snwi7ro7wn7aiutmumv9g&amp;dl=0","Click to download Image")</f>
      </c>
      <c r="C250" s="0" t="inlineStr">
        <is>
          <t>Nevada Infant Bodysuit</t>
        </is>
      </c>
      <c r="D250" s="0" t="inlineStr">
        <is>
          <t>'128750</t>
        </is>
      </c>
      <c r="E250" s="0" t="inlineStr">
        <is>
          <t>UNI NEVADA I DG:128750F-12M</t>
        </is>
      </c>
      <c r="F250" s="0" t="inlineStr">
        <is>
          <t>'802128750030</t>
        </is>
      </c>
      <c r="G250" s="0" t="inlineStr">
        <is>
          <t>INFANT</t>
        </is>
      </c>
      <c r="H250" s="0" t="inlineStr">
        <is>
          <t>12M</t>
        </is>
      </c>
      <c r="I250" s="0">
        <v>34.99</v>
      </c>
      <c r="J250" s="0">
        <v>9</v>
      </c>
    </row>
    <row r="251" spans="1:10" customHeight="0">
      <c r="A251" s="0">
        <f>HYPERLINK("https://dl.dropboxusercontent.com/scl/fi/dvp574my6bwupwift5sce/128750-f.jpg?rlkey=tbi7snwi7ro7wn7aiutmumv9g&amp;dl=0","Click to download Image")</f>
      </c>
      <c r="C251" s="0" t="inlineStr">
        <is>
          <t>Nevada Infant Bodysuit</t>
        </is>
      </c>
      <c r="D251" s="0" t="inlineStr">
        <is>
          <t>'128750</t>
        </is>
      </c>
      <c r="E251" s="0" t="inlineStr">
        <is>
          <t>UNI NEVADA I DG 12PK:128750Z-12PK</t>
        </is>
      </c>
      <c r="F251" s="0" t="inlineStr">
        <is>
          <t>'802128750993</t>
        </is>
      </c>
      <c r="G251" s="0" t="inlineStr">
        <is>
          <t>INFANT</t>
        </is>
      </c>
      <c r="H251" s="0" t="inlineStr">
        <is>
          <t>12 PACK</t>
        </is>
      </c>
      <c r="I251" s="0">
        <v>336</v>
      </c>
      <c r="J251" s="0">
        <v>2</v>
      </c>
    </row>
    <row r="252" spans="1:10" customHeight="0">
      <c r="A252" s="0">
        <f>HYPERLINK("https://dl.dropboxusercontent.com/scl/fi/v375z997teefnlhv56qve/f22-19bc.jpg?rlkey=r6988tnsg1xgfq84hy4ypli6x&amp;dl=0","Click to download Image")</f>
      </c>
      <c r="C252" s="0" t="inlineStr">
        <is>
          <t>Nevaeh Youth Cap</t>
        </is>
      </c>
      <c r="D252" s="0" t="inlineStr">
        <is>
          <t>'126836</t>
        </is>
      </c>
      <c r="E252" s="0" t="inlineStr">
        <is>
          <t>UNI NEVAEH Y BK:126836</t>
        </is>
      </c>
      <c r="F252" s="0" t="inlineStr">
        <is>
          <t>'702126836036</t>
        </is>
      </c>
      <c r="G252" s="0" t="inlineStr">
        <is>
          <t>YOUTH</t>
        </is>
      </c>
      <c r="H252" s="0" t="inlineStr">
        <is>
          <t>STANDARD:55CM</t>
        </is>
      </c>
      <c r="I252" s="0">
        <v>24.99</v>
      </c>
      <c r="J252" s="0">
        <v>23</v>
      </c>
    </row>
    <row r="253" spans="1:10" customHeight="0">
      <c r="A253" s="0">
        <f>HYPERLINK("https://dl.dropboxusercontent.com/scl/fi/sg0nram8cw7b008745xgp/128940-af.jpg?rlkey=oa8ruust64x864tmk561a5705&amp;dl=0","Click to download Image")</f>
      </c>
      <c r="B253" s="0">
        <f>HYPERLINK("https://dl.dropboxusercontent.com/scl/fi/7vi9n9iwwznsus1zzipkc/womens-size-chartsnicole.jpg?rlkey=eww3iiwpj8br1ulb5wsdniaib&amp;dl=0","Click to download SizeChart")</f>
      </c>
      <c r="C253" s="0" t="inlineStr">
        <is>
          <t>Nicole Women's Shorts</t>
        </is>
      </c>
      <c r="D253" s="0" t="inlineStr">
        <is>
          <t>'128940</t>
        </is>
      </c>
      <c r="E253" s="0" t="inlineStr">
        <is>
          <t>UNI NICOLE W BK:128940A-S</t>
        </is>
      </c>
      <c r="F253" s="0" t="inlineStr">
        <is>
          <t>'802128940011</t>
        </is>
      </c>
      <c r="G253" s="0" t="inlineStr">
        <is>
          <t>WOMENS</t>
        </is>
      </c>
      <c r="H253" s="0" t="inlineStr">
        <is>
          <t>S</t>
        </is>
      </c>
      <c r="I253" s="0">
        <v>29.99</v>
      </c>
      <c r="J253" s="0">
        <v>7</v>
      </c>
    </row>
    <row r="254" spans="1:10" customHeight="0">
      <c r="A254" s="0">
        <f>HYPERLINK("https://dl.dropboxusercontent.com/scl/fi/sg0nram8cw7b008745xgp/128940-af.jpg?rlkey=oa8ruust64x864tmk561a5705&amp;dl=0","Click to download Image")</f>
      </c>
      <c r="B254" s="0">
        <f>HYPERLINK("https://dl.dropboxusercontent.com/scl/fi/7vi9n9iwwznsus1zzipkc/womens-size-chartsnicole.jpg?rlkey=eww3iiwpj8br1ulb5wsdniaib&amp;dl=0","Click to download SizeChart")</f>
      </c>
      <c r="C254" s="0" t="inlineStr">
        <is>
          <t>Nicole Women's Shorts</t>
        </is>
      </c>
      <c r="D254" s="0" t="inlineStr">
        <is>
          <t>'128940</t>
        </is>
      </c>
      <c r="E254" s="0" t="inlineStr">
        <is>
          <t>UNI NICOLE W BK:128940B-M</t>
        </is>
      </c>
      <c r="F254" s="0" t="inlineStr">
        <is>
          <t>'802128940028</t>
        </is>
      </c>
      <c r="G254" s="0" t="inlineStr">
        <is>
          <t>WOMENS</t>
        </is>
      </c>
      <c r="H254" s="0" t="inlineStr">
        <is>
          <t>M</t>
        </is>
      </c>
      <c r="I254" s="0">
        <v>29.99</v>
      </c>
      <c r="J254" s="0">
        <v>14</v>
      </c>
    </row>
    <row r="255" spans="1:10" customHeight="0">
      <c r="A255" s="0">
        <f>HYPERLINK("https://dl.dropboxusercontent.com/scl/fi/sg0nram8cw7b008745xgp/128940-af.jpg?rlkey=oa8ruust64x864tmk561a5705&amp;dl=0","Click to download Image")</f>
      </c>
      <c r="B255" s="0">
        <f>HYPERLINK("https://dl.dropboxusercontent.com/scl/fi/7vi9n9iwwznsus1zzipkc/womens-size-chartsnicole.jpg?rlkey=eww3iiwpj8br1ulb5wsdniaib&amp;dl=0","Click to download SizeChart")</f>
      </c>
      <c r="C255" s="0" t="inlineStr">
        <is>
          <t>Nicole Women's Shorts</t>
        </is>
      </c>
      <c r="D255" s="0" t="inlineStr">
        <is>
          <t>'128940</t>
        </is>
      </c>
      <c r="E255" s="0" t="inlineStr">
        <is>
          <t>UNI NICOLE W BK:128940C-L</t>
        </is>
      </c>
      <c r="F255" s="0" t="inlineStr">
        <is>
          <t>'802128940035</t>
        </is>
      </c>
      <c r="G255" s="0" t="inlineStr">
        <is>
          <t>WOMENS</t>
        </is>
      </c>
      <c r="H255" s="0" t="inlineStr">
        <is>
          <t>L</t>
        </is>
      </c>
      <c r="I255" s="0">
        <v>29.99</v>
      </c>
      <c r="J255" s="0">
        <v>13</v>
      </c>
    </row>
    <row r="256" spans="1:10" customHeight="0">
      <c r="A256" s="0">
        <f>HYPERLINK("https://dl.dropboxusercontent.com/scl/fi/sg0nram8cw7b008745xgp/128940-af.jpg?rlkey=oa8ruust64x864tmk561a5705&amp;dl=0","Click to download Image")</f>
      </c>
      <c r="B256" s="0">
        <f>HYPERLINK("https://dl.dropboxusercontent.com/scl/fi/7vi9n9iwwznsus1zzipkc/womens-size-chartsnicole.jpg?rlkey=eww3iiwpj8br1ulb5wsdniaib&amp;dl=0","Click to download SizeChart")</f>
      </c>
      <c r="C256" s="0" t="inlineStr">
        <is>
          <t>Nicole Women's Shorts</t>
        </is>
      </c>
      <c r="D256" s="0" t="inlineStr">
        <is>
          <t>'128940</t>
        </is>
      </c>
      <c r="E256" s="0" t="inlineStr">
        <is>
          <t>UNI NICOLE W BK:128940D-XL</t>
        </is>
      </c>
      <c r="F256" s="0" t="inlineStr">
        <is>
          <t>'802128940042</t>
        </is>
      </c>
      <c r="G256" s="0" t="inlineStr">
        <is>
          <t>WOMENS</t>
        </is>
      </c>
      <c r="H256" s="0" t="inlineStr">
        <is>
          <t>XL</t>
        </is>
      </c>
      <c r="I256" s="0">
        <v>29.99</v>
      </c>
      <c r="J256" s="0">
        <v>6</v>
      </c>
    </row>
    <row r="257" spans="1:10" customHeight="0">
      <c r="A257" s="0">
        <f>HYPERLINK("https://dl.dropboxusercontent.com/scl/fi/sg0nram8cw7b008745xgp/128940-af.jpg?rlkey=oa8ruust64x864tmk561a5705&amp;dl=0","Click to download Image")</f>
      </c>
      <c r="B257" s="0">
        <f>HYPERLINK("https://dl.dropboxusercontent.com/scl/fi/7vi9n9iwwznsus1zzipkc/womens-size-chartsnicole.jpg?rlkey=eww3iiwpj8br1ulb5wsdniaib&amp;dl=0","Click to download SizeChart")</f>
      </c>
      <c r="C257" s="0" t="inlineStr">
        <is>
          <t>Nicole Women's Shorts</t>
        </is>
      </c>
      <c r="D257" s="0" t="inlineStr">
        <is>
          <t>'128940</t>
        </is>
      </c>
      <c r="E257" s="0" t="inlineStr">
        <is>
          <t>UNI NICOLE W BK:128940E-2XL</t>
        </is>
      </c>
      <c r="F257" s="0" t="inlineStr">
        <is>
          <t>'802128940059</t>
        </is>
      </c>
      <c r="G257" s="0" t="inlineStr">
        <is>
          <t>WOMENS</t>
        </is>
      </c>
      <c r="H257" s="0" t="inlineStr">
        <is>
          <t>2XL</t>
        </is>
      </c>
      <c r="I257" s="0">
        <v>31.99</v>
      </c>
      <c r="J257" s="0">
        <v>4</v>
      </c>
    </row>
    <row r="258" spans="1:10" customHeight="0">
      <c r="A258" s="0">
        <f>HYPERLINK("https://dl.dropboxusercontent.com/scl/fi/sg0nram8cw7b008745xgp/128940-af.jpg?rlkey=oa8ruust64x864tmk561a5705&amp;dl=0","Click to download Image")</f>
      </c>
      <c r="B258" s="0">
        <f>HYPERLINK("https://dl.dropboxusercontent.com/scl/fi/7vi9n9iwwznsus1zzipkc/womens-size-chartsnicole.jpg?rlkey=eww3iiwpj8br1ulb5wsdniaib&amp;dl=0","Click to download SizeChart")</f>
      </c>
      <c r="C258" s="0" t="inlineStr">
        <is>
          <t>Nicole Women's Shorts</t>
        </is>
      </c>
      <c r="D258" s="0" t="inlineStr">
        <is>
          <t>'128940</t>
        </is>
      </c>
      <c r="E258" s="0" t="inlineStr">
        <is>
          <t>UNI NICOLE W BK:128940F-3XL</t>
        </is>
      </c>
      <c r="F258" s="0" t="inlineStr">
        <is>
          <t>'802128940066</t>
        </is>
      </c>
      <c r="G258" s="0" t="inlineStr">
        <is>
          <t>WOMENS</t>
        </is>
      </c>
      <c r="H258" s="0" t="inlineStr">
        <is>
          <t>3XL</t>
        </is>
      </c>
      <c r="I258" s="0">
        <v>31.99</v>
      </c>
      <c r="J258" s="0">
        <v>2</v>
      </c>
    </row>
    <row r="259" spans="1:10" customHeight="0">
      <c r="A259" s="0">
        <f>HYPERLINK("https://dl.dropboxusercontent.com/scl/fi/sg0nram8cw7b008745xgp/128940-af.jpg?rlkey=oa8ruust64x864tmk561a5705&amp;dl=0","Click to download Image")</f>
      </c>
      <c r="B259" s="0">
        <f>HYPERLINK("https://dl.dropboxusercontent.com/scl/fi/7vi9n9iwwznsus1zzipkc/womens-size-chartsnicole.jpg?rlkey=eww3iiwpj8br1ulb5wsdniaib&amp;dl=0","Click to download SizeChart")</f>
      </c>
      <c r="C259" s="0" t="inlineStr">
        <is>
          <t>Nicole Women's Shorts</t>
        </is>
      </c>
      <c r="D259" s="0" t="inlineStr">
        <is>
          <t>'128940</t>
        </is>
      </c>
      <c r="E259" s="0" t="inlineStr">
        <is>
          <t>UNI NICOLE W BK 12PK:128940Z-12PK</t>
        </is>
      </c>
      <c r="F259" s="0" t="inlineStr">
        <is>
          <t>'802128940998</t>
        </is>
      </c>
      <c r="G259" s="0" t="inlineStr">
        <is>
          <t>WOMENS</t>
        </is>
      </c>
      <c r="H259" s="0" t="inlineStr">
        <is>
          <t>12 PACK</t>
        </is>
      </c>
      <c r="I259" s="0">
        <v>288</v>
      </c>
      <c r="J259" s="0">
        <v>3</v>
      </c>
    </row>
    <row r="260" spans="1:10" customHeight="0">
      <c r="A260" s="0">
        <f>HYPERLINK("https://dl.dropboxusercontent.com/scl/fi/726of818p9zx7c566xq70/f22-32bc.jpg?rlkey=lm482u0oqahcsw76xs1mz5cif&amp;dl=0","Click to download Image")</f>
      </c>
      <c r="B260" s="0">
        <f>HYPERLINK("https://dl.dropboxusercontent.com/scl/fi/28vj5bj9mw2j441c3um4h/womens-t-shirt-size-chartsoakley.jpg?rlkey=qp8s20ytzil203hmmbxga6arq&amp;dl=0","Click to download SizeChart")</f>
      </c>
      <c r="C260" s="0" t="inlineStr">
        <is>
          <t>Oakley Womens Long Sleeve</t>
        </is>
      </c>
      <c r="D260" s="0" t="inlineStr">
        <is>
          <t>'126186</t>
        </is>
      </c>
      <c r="E260" s="0" t="inlineStr">
        <is>
          <t>UNI OAKLEY W PE:126186A-S</t>
        </is>
      </c>
      <c r="F260" s="0" t="inlineStr">
        <is>
          <t>'802126186046</t>
        </is>
      </c>
      <c r="G260" s="0" t="inlineStr">
        <is>
          <t>WOMENS</t>
        </is>
      </c>
      <c r="H260" s="0" t="inlineStr">
        <is>
          <t>S</t>
        </is>
      </c>
      <c r="I260" s="0">
        <v>39.99</v>
      </c>
      <c r="J260" s="0">
        <v>0</v>
      </c>
    </row>
    <row r="261" spans="1:10" customHeight="0">
      <c r="A261" s="0">
        <f>HYPERLINK("https://dl.dropboxusercontent.com/scl/fi/726of818p9zx7c566xq70/f22-32bc.jpg?rlkey=lm482u0oqahcsw76xs1mz5cif&amp;dl=0","Click to download Image")</f>
      </c>
      <c r="B261" s="0">
        <f>HYPERLINK("https://dl.dropboxusercontent.com/scl/fi/28vj5bj9mw2j441c3um4h/womens-t-shirt-size-chartsoakley.jpg?rlkey=qp8s20ytzil203hmmbxga6arq&amp;dl=0","Click to download SizeChart")</f>
      </c>
      <c r="C261" s="0" t="inlineStr">
        <is>
          <t>Oakley Womens Long Sleeve</t>
        </is>
      </c>
      <c r="D261" s="0" t="inlineStr">
        <is>
          <t>'126186</t>
        </is>
      </c>
      <c r="E261" s="0" t="inlineStr">
        <is>
          <t>UNI OAKLEY W PE:126186B-M</t>
        </is>
      </c>
      <c r="F261" s="0" t="inlineStr">
        <is>
          <t>'802126186053</t>
        </is>
      </c>
      <c r="G261" s="0" t="inlineStr">
        <is>
          <t>WOMENS</t>
        </is>
      </c>
      <c r="H261" s="0" t="inlineStr">
        <is>
          <t>M</t>
        </is>
      </c>
      <c r="I261" s="0">
        <v>39.99</v>
      </c>
      <c r="J261" s="0">
        <v>1</v>
      </c>
    </row>
    <row r="262" spans="1:10" customHeight="0">
      <c r="A262" s="0">
        <f>HYPERLINK("https://dl.dropboxusercontent.com/scl/fi/726of818p9zx7c566xq70/f22-32bc.jpg?rlkey=lm482u0oqahcsw76xs1mz5cif&amp;dl=0","Click to download Image")</f>
      </c>
      <c r="B262" s="0">
        <f>HYPERLINK("https://dl.dropboxusercontent.com/scl/fi/28vj5bj9mw2j441c3um4h/womens-t-shirt-size-chartsoakley.jpg?rlkey=qp8s20ytzil203hmmbxga6arq&amp;dl=0","Click to download SizeChart")</f>
      </c>
      <c r="C262" s="0" t="inlineStr">
        <is>
          <t>Oakley Womens Long Sleeve</t>
        </is>
      </c>
      <c r="D262" s="0" t="inlineStr">
        <is>
          <t>'126186</t>
        </is>
      </c>
      <c r="E262" s="0" t="inlineStr">
        <is>
          <t>UNI OAKLEY W PE:126186C-L</t>
        </is>
      </c>
      <c r="F262" s="0" t="inlineStr">
        <is>
          <t>'802126186060</t>
        </is>
      </c>
      <c r="G262" s="0" t="inlineStr">
        <is>
          <t>WOMENS</t>
        </is>
      </c>
      <c r="H262" s="0" t="inlineStr">
        <is>
          <t>L</t>
        </is>
      </c>
      <c r="I262" s="0">
        <v>39.99</v>
      </c>
      <c r="J262" s="0">
        <v>1</v>
      </c>
    </row>
    <row r="263" spans="1:10" customHeight="0">
      <c r="A263" s="0">
        <f>HYPERLINK("https://dl.dropboxusercontent.com/scl/fi/726of818p9zx7c566xq70/f22-32bc.jpg?rlkey=lm482u0oqahcsw76xs1mz5cif&amp;dl=0","Click to download Image")</f>
      </c>
      <c r="B263" s="0">
        <f>HYPERLINK("https://dl.dropboxusercontent.com/scl/fi/28vj5bj9mw2j441c3um4h/womens-t-shirt-size-chartsoakley.jpg?rlkey=qp8s20ytzil203hmmbxga6arq&amp;dl=0","Click to download SizeChart")</f>
      </c>
      <c r="C263" s="0" t="inlineStr">
        <is>
          <t>Oakley Womens Long Sleeve</t>
        </is>
      </c>
      <c r="D263" s="0" t="inlineStr">
        <is>
          <t>'126186</t>
        </is>
      </c>
      <c r="E263" s="0" t="inlineStr">
        <is>
          <t>UNI OAKLEY W PE:126186D-XL</t>
        </is>
      </c>
      <c r="F263" s="0" t="inlineStr">
        <is>
          <t>'802126186077</t>
        </is>
      </c>
      <c r="G263" s="0" t="inlineStr">
        <is>
          <t>WOMENS</t>
        </is>
      </c>
      <c r="H263" s="0" t="inlineStr">
        <is>
          <t>XL</t>
        </is>
      </c>
      <c r="I263" s="0">
        <v>39.99</v>
      </c>
      <c r="J263" s="0">
        <v>1</v>
      </c>
    </row>
    <row r="264" spans="1:10" customHeight="0">
      <c r="A264" s="0">
        <f>HYPERLINK("https://dl.dropboxusercontent.com/scl/fi/726of818p9zx7c566xq70/f22-32bc.jpg?rlkey=lm482u0oqahcsw76xs1mz5cif&amp;dl=0","Click to download Image")</f>
      </c>
      <c r="B264" s="0">
        <f>HYPERLINK("https://dl.dropboxusercontent.com/scl/fi/28vj5bj9mw2j441c3um4h/womens-t-shirt-size-chartsoakley.jpg?rlkey=qp8s20ytzil203hmmbxga6arq&amp;dl=0","Click to download SizeChart")</f>
      </c>
      <c r="C264" s="0" t="inlineStr">
        <is>
          <t>Oakley Womens Long Sleeve</t>
        </is>
      </c>
      <c r="D264" s="0" t="inlineStr">
        <is>
          <t>'126186</t>
        </is>
      </c>
      <c r="E264" s="0" t="inlineStr">
        <is>
          <t>UNI OAKLEY W PE:126186E-2XL</t>
        </is>
      </c>
      <c r="F264" s="0" t="inlineStr">
        <is>
          <t>'802126186084</t>
        </is>
      </c>
      <c r="G264" s="0" t="inlineStr">
        <is>
          <t>WOMENS</t>
        </is>
      </c>
      <c r="H264" s="0" t="inlineStr">
        <is>
          <t>2XL</t>
        </is>
      </c>
      <c r="I264" s="0">
        <v>39.99</v>
      </c>
      <c r="J264" s="0">
        <v>4</v>
      </c>
    </row>
    <row r="265" spans="1:10" customHeight="0">
      <c r="A265" s="0">
        <f>HYPERLINK("https://dl.dropboxusercontent.com/scl/fi/726of818p9zx7c566xq70/f22-32bc.jpg?rlkey=lm482u0oqahcsw76xs1mz5cif&amp;dl=0","Click to download Image")</f>
      </c>
      <c r="B265" s="0">
        <f>HYPERLINK("https://dl.dropboxusercontent.com/scl/fi/28vj5bj9mw2j441c3um4h/womens-t-shirt-size-chartsoakley.jpg?rlkey=qp8s20ytzil203hmmbxga6arq&amp;dl=0","Click to download SizeChart")</f>
      </c>
      <c r="C265" s="0" t="inlineStr">
        <is>
          <t>Oakley Womens Long Sleeve</t>
        </is>
      </c>
      <c r="D265" s="0" t="inlineStr">
        <is>
          <t>'126186</t>
        </is>
      </c>
      <c r="E265" s="0" t="inlineStr">
        <is>
          <t>UNI OAKLEY W PE:126186F-3XL</t>
        </is>
      </c>
      <c r="F265" s="0" t="inlineStr">
        <is>
          <t>'802126186091</t>
        </is>
      </c>
      <c r="G265" s="0" t="inlineStr">
        <is>
          <t>WOMENS</t>
        </is>
      </c>
      <c r="H265" s="0" t="inlineStr">
        <is>
          <t>3XL</t>
        </is>
      </c>
      <c r="I265" s="0">
        <v>39.99</v>
      </c>
      <c r="J265" s="0">
        <v>0</v>
      </c>
    </row>
    <row r="266" spans="1:10" customHeight="0">
      <c r="A266" s="0">
        <f>HYPERLINK("https://dl.dropboxusercontent.com/scl/fi/726of818p9zx7c566xq70/f22-32bc.jpg?rlkey=lm482u0oqahcsw76xs1mz5cif&amp;dl=0","Click to download Image")</f>
      </c>
      <c r="B266" s="0">
        <f>HYPERLINK("https://dl.dropboxusercontent.com/scl/fi/28vj5bj9mw2j441c3um4h/womens-t-shirt-size-chartsoakley.jpg?rlkey=qp8s20ytzil203hmmbxga6arq&amp;dl=0","Click to download SizeChart")</f>
      </c>
      <c r="C266" s="0" t="inlineStr">
        <is>
          <t>Oakley Womens Long Sleeve</t>
        </is>
      </c>
      <c r="D266" s="0" t="inlineStr">
        <is>
          <t>'126186</t>
        </is>
      </c>
      <c r="E266" s="0" t="inlineStr">
        <is>
          <t>UNI OAKLEY W PE 12PK:126186Z-12PK</t>
        </is>
      </c>
      <c r="F266" s="0" t="inlineStr">
        <is>
          <t>'802126186992</t>
        </is>
      </c>
      <c r="G266" s="0" t="inlineStr">
        <is>
          <t>WOMENS</t>
        </is>
      </c>
      <c r="H266" s="0" t="inlineStr">
        <is>
          <t>12 PACK</t>
        </is>
      </c>
      <c r="I266" s="0">
        <v>384</v>
      </c>
      <c r="J266" s="0">
        <v>0</v>
      </c>
    </row>
    <row r="267" spans="1:10" customHeight="0">
      <c r="A267" s="0">
        <f>HYPERLINK("https://dl.dropboxusercontent.com/scl/fi/95vyw7l0qipnvvkxagtuh/129776-flatf.jpg?rlkey=ncdu4cvnb6zq6uy1omuxkypgr&amp;dl=0","Click to download Image")</f>
      </c>
      <c r="C267" s="0" t="inlineStr">
        <is>
          <t>Coe Infant Beanie</t>
        </is>
      </c>
      <c r="D267" s="0" t="inlineStr">
        <is>
          <t>'129776</t>
        </is>
      </c>
      <c r="E267" s="0" t="inlineStr">
        <is>
          <t>UNI COE I RE:129776</t>
        </is>
      </c>
      <c r="F267" s="0" t="inlineStr">
        <is>
          <t>'702129776018</t>
        </is>
      </c>
      <c r="G267" s="0" t="inlineStr">
        <is>
          <t>INFANT</t>
        </is>
      </c>
      <c r="I267" s="0">
        <v>29.99</v>
      </c>
      <c r="J267" s="0">
        <v>29</v>
      </c>
    </row>
    <row r="268" spans="1:10" customHeight="0">
      <c r="A268" s="0">
        <f>HYPERLINK("https://dl.dropboxusercontent.com/scl/fi/m07qvs9aufloxyqfz6ojh/dsc7572uni-edit.jpg?rlkey=jruvlvzglzqum9xstsgc3gi47&amp;dl=0","Click to download Image")</f>
      </c>
      <c r="C268" s="0" t="inlineStr">
        <is>
          <t>Larkin Womens Oversized T-shirt</t>
        </is>
      </c>
      <c r="D268" s="0" t="inlineStr">
        <is>
          <t>'129805</t>
        </is>
      </c>
      <c r="E268" s="0" t="inlineStr">
        <is>
          <t>UNI LARKIN W BK:129805S/M</t>
        </is>
      </c>
      <c r="F268" s="0" t="inlineStr">
        <is>
          <t>'802129805425</t>
        </is>
      </c>
      <c r="G268" s="0" t="inlineStr">
        <is>
          <t>WOMENS</t>
        </is>
      </c>
      <c r="H268" s="0" t="inlineStr">
        <is>
          <t>S/M</t>
        </is>
      </c>
      <c r="I268" s="0">
        <v>29.99</v>
      </c>
      <c r="J268" s="0">
        <v>13</v>
      </c>
    </row>
    <row r="269" spans="1:10" customHeight="0">
      <c r="A269" s="0">
        <f>HYPERLINK("https://dl.dropboxusercontent.com/scl/fi/m07qvs9aufloxyqfz6ojh/dsc7572uni-edit.jpg?rlkey=jruvlvzglzqum9xstsgc3gi47&amp;dl=0","Click to download Image")</f>
      </c>
      <c r="C269" s="0" t="inlineStr">
        <is>
          <t>Larkin Womens Oversized T-shirt</t>
        </is>
      </c>
      <c r="D269" s="0" t="inlineStr">
        <is>
          <t>'129805</t>
        </is>
      </c>
      <c r="E269" s="0" t="inlineStr">
        <is>
          <t>UNI LARKIN W BK:129805L/XL</t>
        </is>
      </c>
      <c r="F269" s="0" t="inlineStr">
        <is>
          <t>'802129805432</t>
        </is>
      </c>
      <c r="G269" s="0" t="inlineStr">
        <is>
          <t>WOMENS</t>
        </is>
      </c>
      <c r="H269" s="0" t="inlineStr">
        <is>
          <t>L/XL</t>
        </is>
      </c>
      <c r="I269" s="0">
        <v>29.99</v>
      </c>
      <c r="J269" s="0">
        <v>12</v>
      </c>
    </row>
    <row r="270" spans="1:10" customHeight="0">
      <c r="A270" s="0">
        <f>HYPERLINK("https://dl.dropboxusercontent.com/scl/fi/m07qvs9aufloxyqfz6ojh/dsc7572uni-edit.jpg?rlkey=jruvlvzglzqum9xstsgc3gi47&amp;dl=0","Click to download Image")</f>
      </c>
      <c r="C270" s="0" t="inlineStr">
        <is>
          <t>Larkin Womens Oversized T-shirt</t>
        </is>
      </c>
      <c r="D270" s="0" t="inlineStr">
        <is>
          <t>'129805</t>
        </is>
      </c>
      <c r="E270" s="0" t="inlineStr">
        <is>
          <t>UNI LARKIN W BK 12PK:129805Z-12PK</t>
        </is>
      </c>
      <c r="F270" s="0" t="inlineStr">
        <is>
          <t>'802129805999</t>
        </is>
      </c>
      <c r="G270" s="0" t="inlineStr">
        <is>
          <t>WOMENS</t>
        </is>
      </c>
      <c r="H270" s="0" t="inlineStr">
        <is>
          <t>12 PACK</t>
        </is>
      </c>
      <c r="I270" s="0">
        <v>288</v>
      </c>
      <c r="J270" s="0">
        <v>2</v>
      </c>
    </row>
    <row r="271" spans="1:10" customHeight="0">
      <c r="A271" s="0">
        <f>HYPERLINK("https://dl.dropboxusercontent.com/scl/fi/9if7i9kq013h1bwc73u34/lena-129868-af.jpg?rlkey=ep6kn7dplyffnb2r8g75kymob&amp;dl=0","Click to download Image")</f>
      </c>
      <c r="C271" s="0" t="inlineStr">
        <is>
          <t>Lena Women's Cap</t>
        </is>
      </c>
      <c r="D271" s="0" t="inlineStr">
        <is>
          <t>'129868</t>
        </is>
      </c>
      <c r="E271" s="0" t="inlineStr">
        <is>
          <t>UNI LENA A CO:129868</t>
        </is>
      </c>
      <c r="F271" s="0" t="inlineStr">
        <is>
          <t>'702129868010</t>
        </is>
      </c>
      <c r="G271" s="0" t="inlineStr">
        <is>
          <t>WOMENS</t>
        </is>
      </c>
      <c r="H271" s="0" t="inlineStr">
        <is>
          <t>WOMEN:56CM</t>
        </is>
      </c>
      <c r="I271" s="0">
        <v>24.99</v>
      </c>
      <c r="J271" s="0">
        <v>119</v>
      </c>
    </row>
    <row r="272" spans="1:10" customHeight="0">
      <c r="A272" s="0">
        <f>HYPERLINK("https://dl.dropboxusercontent.com/scl/fi/0ltmy6unkttnq2y2e7kt1/shiloh-129559t.jpg?rlkey=vhey2a037zclxdqtegqggppow&amp;dl=0","Click to download Image")</f>
      </c>
      <c r="C272" s="0" t="inlineStr">
        <is>
          <t>Shiloh Infant Top Knot Beanie</t>
        </is>
      </c>
      <c r="D272" s="0" t="inlineStr">
        <is>
          <t>'129559</t>
        </is>
      </c>
      <c r="E272" s="0" t="inlineStr">
        <is>
          <t>UNI SHILOH I PE:129559</t>
        </is>
      </c>
      <c r="F272" s="0" t="inlineStr">
        <is>
          <t>'702129559017</t>
        </is>
      </c>
      <c r="G272" s="0" t="inlineStr">
        <is>
          <t>INFANT</t>
        </is>
      </c>
      <c r="I272" s="0">
        <v>24.99</v>
      </c>
      <c r="J272" s="0">
        <v>48</v>
      </c>
    </row>
    <row r="273" spans="1:10" customHeight="0">
      <c r="A273" s="0">
        <f>HYPERLINK("https://dl.dropboxusercontent.com/scl/fi/0cvvdxiwrk7z5qpeozwe4/128929-f.jpg?rlkey=zuviatbk6jk7smeqcbkgcteek&amp;dl=0","Click to download Image")</f>
      </c>
      <c r="B273" s="0">
        <f>HYPERLINK("https://dl.dropboxusercontent.com/scl/fi/bjtsi7cfi45oy3xx2z427/womens-hoodie-and-sweatshirt-size-chartsrevel.jpg?rlkey=p7ghgry5zxk8cm6myh0n7mk10&amp;dl=0","Click to download SizeChart")</f>
      </c>
      <c r="C273" s="0" t="inlineStr">
        <is>
          <t>Revel Women's Hoodie</t>
        </is>
      </c>
      <c r="D273" s="0" t="inlineStr">
        <is>
          <t>'128929</t>
        </is>
      </c>
      <c r="E273" s="0" t="inlineStr">
        <is>
          <t>UNI REVEL W LG:128929A-S</t>
        </is>
      </c>
      <c r="F273" s="0" t="inlineStr">
        <is>
          <t>'802128929047</t>
        </is>
      </c>
      <c r="G273" s="0" t="inlineStr">
        <is>
          <t>WOMENS</t>
        </is>
      </c>
      <c r="H273" s="0" t="inlineStr">
        <is>
          <t>S</t>
        </is>
      </c>
      <c r="I273" s="0">
        <v>59.99</v>
      </c>
      <c r="J273" s="0">
        <v>0</v>
      </c>
    </row>
    <row r="274" spans="1:10" customHeight="0">
      <c r="A274" s="0">
        <f>HYPERLINK("https://dl.dropboxusercontent.com/scl/fi/0cvvdxiwrk7z5qpeozwe4/128929-f.jpg?rlkey=zuviatbk6jk7smeqcbkgcteek&amp;dl=0","Click to download Image")</f>
      </c>
      <c r="B274" s="0">
        <f>HYPERLINK("https://dl.dropboxusercontent.com/scl/fi/bjtsi7cfi45oy3xx2z427/womens-hoodie-and-sweatshirt-size-chartsrevel.jpg?rlkey=p7ghgry5zxk8cm6myh0n7mk10&amp;dl=0","Click to download SizeChart")</f>
      </c>
      <c r="C274" s="0" t="inlineStr">
        <is>
          <t>Revel Women's Hoodie</t>
        </is>
      </c>
      <c r="D274" s="0" t="inlineStr">
        <is>
          <t>'128929</t>
        </is>
      </c>
      <c r="E274" s="0" t="inlineStr">
        <is>
          <t>UNI REVEL W LG:128929B-M</t>
        </is>
      </c>
      <c r="F274" s="0" t="inlineStr">
        <is>
          <t>'802128929054</t>
        </is>
      </c>
      <c r="G274" s="0" t="inlineStr">
        <is>
          <t>WOMENS</t>
        </is>
      </c>
      <c r="H274" s="0" t="inlineStr">
        <is>
          <t>M</t>
        </is>
      </c>
      <c r="I274" s="0">
        <v>59.99</v>
      </c>
      <c r="J274" s="0">
        <v>0</v>
      </c>
    </row>
    <row r="275" spans="1:10" customHeight="0">
      <c r="A275" s="0">
        <f>HYPERLINK("https://dl.dropboxusercontent.com/scl/fi/0cvvdxiwrk7z5qpeozwe4/128929-f.jpg?rlkey=zuviatbk6jk7smeqcbkgcteek&amp;dl=0","Click to download Image")</f>
      </c>
      <c r="B275" s="0">
        <f>HYPERLINK("https://dl.dropboxusercontent.com/scl/fi/bjtsi7cfi45oy3xx2z427/womens-hoodie-and-sweatshirt-size-chartsrevel.jpg?rlkey=p7ghgry5zxk8cm6myh0n7mk10&amp;dl=0","Click to download SizeChart")</f>
      </c>
      <c r="C275" s="0" t="inlineStr">
        <is>
          <t>Revel Women's Hoodie</t>
        </is>
      </c>
      <c r="D275" s="0" t="inlineStr">
        <is>
          <t>'128929</t>
        </is>
      </c>
      <c r="E275" s="0" t="inlineStr">
        <is>
          <t>UNI REVEL W LG:128929C-L</t>
        </is>
      </c>
      <c r="F275" s="0" t="inlineStr">
        <is>
          <t>'802128929061</t>
        </is>
      </c>
      <c r="G275" s="0" t="inlineStr">
        <is>
          <t>WOMENS</t>
        </is>
      </c>
      <c r="H275" s="0" t="inlineStr">
        <is>
          <t>L</t>
        </is>
      </c>
      <c r="I275" s="0">
        <v>59.99</v>
      </c>
      <c r="J275" s="0">
        <v>0</v>
      </c>
    </row>
    <row r="276" spans="1:10" customHeight="0">
      <c r="A276" s="0">
        <f>HYPERLINK("https://dl.dropboxusercontent.com/scl/fi/0cvvdxiwrk7z5qpeozwe4/128929-f.jpg?rlkey=zuviatbk6jk7smeqcbkgcteek&amp;dl=0","Click to download Image")</f>
      </c>
      <c r="B276" s="0">
        <f>HYPERLINK("https://dl.dropboxusercontent.com/scl/fi/bjtsi7cfi45oy3xx2z427/womens-hoodie-and-sweatshirt-size-chartsrevel.jpg?rlkey=p7ghgry5zxk8cm6myh0n7mk10&amp;dl=0","Click to download SizeChart")</f>
      </c>
      <c r="C276" s="0" t="inlineStr">
        <is>
          <t>Revel Women's Hoodie</t>
        </is>
      </c>
      <c r="D276" s="0" t="inlineStr">
        <is>
          <t>'128929</t>
        </is>
      </c>
      <c r="E276" s="0" t="inlineStr">
        <is>
          <t>UNI REVEL W LG:128929D-XL</t>
        </is>
      </c>
      <c r="F276" s="0" t="inlineStr">
        <is>
          <t>'802128929078</t>
        </is>
      </c>
      <c r="G276" s="0" t="inlineStr">
        <is>
          <t>WOMENS</t>
        </is>
      </c>
      <c r="H276" s="0" t="inlineStr">
        <is>
          <t>XL</t>
        </is>
      </c>
      <c r="I276" s="0">
        <v>59.99</v>
      </c>
      <c r="J276" s="0">
        <v>0</v>
      </c>
    </row>
    <row r="277" spans="1:10" customHeight="0">
      <c r="A277" s="0">
        <f>HYPERLINK("https://dl.dropboxusercontent.com/scl/fi/0cvvdxiwrk7z5qpeozwe4/128929-f.jpg?rlkey=zuviatbk6jk7smeqcbkgcteek&amp;dl=0","Click to download Image")</f>
      </c>
      <c r="B277" s="0">
        <f>HYPERLINK("https://dl.dropboxusercontent.com/scl/fi/bjtsi7cfi45oy3xx2z427/womens-hoodie-and-sweatshirt-size-chartsrevel.jpg?rlkey=p7ghgry5zxk8cm6myh0n7mk10&amp;dl=0","Click to download SizeChart")</f>
      </c>
      <c r="C277" s="0" t="inlineStr">
        <is>
          <t>Revel Women's Hoodie</t>
        </is>
      </c>
      <c r="D277" s="0" t="inlineStr">
        <is>
          <t>'128929</t>
        </is>
      </c>
      <c r="E277" s="0" t="inlineStr">
        <is>
          <t>UNI REVEL W LG:128929E-2XL</t>
        </is>
      </c>
      <c r="F277" s="0" t="inlineStr">
        <is>
          <t>'802128929085</t>
        </is>
      </c>
      <c r="G277" s="0" t="inlineStr">
        <is>
          <t>WOMENS</t>
        </is>
      </c>
      <c r="H277" s="0" t="inlineStr">
        <is>
          <t>2XL</t>
        </is>
      </c>
      <c r="I277" s="0">
        <v>59.99</v>
      </c>
      <c r="J277" s="0">
        <v>0</v>
      </c>
    </row>
    <row r="278" spans="1:10" customHeight="0">
      <c r="A278" s="0">
        <f>HYPERLINK("https://dl.dropboxusercontent.com/scl/fi/0cvvdxiwrk7z5qpeozwe4/128929-f.jpg?rlkey=zuviatbk6jk7smeqcbkgcteek&amp;dl=0","Click to download Image")</f>
      </c>
      <c r="B278" s="0">
        <f>HYPERLINK("https://dl.dropboxusercontent.com/scl/fi/bjtsi7cfi45oy3xx2z427/womens-hoodie-and-sweatshirt-size-chartsrevel.jpg?rlkey=p7ghgry5zxk8cm6myh0n7mk10&amp;dl=0","Click to download SizeChart")</f>
      </c>
      <c r="C278" s="0" t="inlineStr">
        <is>
          <t>Revel Women's Hoodie</t>
        </is>
      </c>
      <c r="D278" s="0" t="inlineStr">
        <is>
          <t>'128929</t>
        </is>
      </c>
      <c r="E278" s="0" t="inlineStr">
        <is>
          <t>UNI REVEL W LG:128929F-3XL</t>
        </is>
      </c>
      <c r="F278" s="0" t="inlineStr">
        <is>
          <t>'802128929092</t>
        </is>
      </c>
      <c r="G278" s="0" t="inlineStr">
        <is>
          <t>WOMENS</t>
        </is>
      </c>
      <c r="H278" s="0" t="inlineStr">
        <is>
          <t>3XL</t>
        </is>
      </c>
      <c r="I278" s="0">
        <v>59.99</v>
      </c>
      <c r="J278" s="0">
        <v>1</v>
      </c>
    </row>
    <row r="279" spans="1:10" customHeight="0">
      <c r="A279" s="0">
        <f>HYPERLINK("https://dl.dropboxusercontent.com/scl/fi/0cvvdxiwrk7z5qpeozwe4/128929-f.jpg?rlkey=zuviatbk6jk7smeqcbkgcteek&amp;dl=0","Click to download Image")</f>
      </c>
      <c r="B279" s="0">
        <f>HYPERLINK("https://dl.dropboxusercontent.com/scl/fi/bjtsi7cfi45oy3xx2z427/womens-hoodie-and-sweatshirt-size-chartsrevel.jpg?rlkey=p7ghgry5zxk8cm6myh0n7mk10&amp;dl=0","Click to download SizeChart")</f>
      </c>
      <c r="C279" s="0" t="inlineStr">
        <is>
          <t>Revel Women's Hoodie</t>
        </is>
      </c>
      <c r="D279" s="0" t="inlineStr">
        <is>
          <t>'128929</t>
        </is>
      </c>
      <c r="E279" s="0" t="inlineStr">
        <is>
          <t>UNI REVEL W LG 12PK:128929Z-12PK</t>
        </is>
      </c>
      <c r="F279" s="0" t="inlineStr">
        <is>
          <t>'802128929993</t>
        </is>
      </c>
      <c r="G279" s="0" t="inlineStr">
        <is>
          <t>WOMENS</t>
        </is>
      </c>
      <c r="H279" s="0" t="inlineStr">
        <is>
          <t>12 PACK</t>
        </is>
      </c>
      <c r="I279" s="0">
        <v>576</v>
      </c>
      <c r="J279" s="0">
        <v>0</v>
      </c>
    </row>
    <row r="280" spans="1:10" customHeight="0">
      <c r="A280" s="0">
        <f>HYPERLINK("https://dl.dropboxusercontent.com/scl/fi/djxmd1ptd3z4pdhkjw0k5/129880-af.jpg?rlkey=jzap1zhtu619zttee36r9y156&amp;dl=0","Click to download Image")</f>
      </c>
      <c r="C280" s="0" t="inlineStr">
        <is>
          <t>Rosalind Women's Cap</t>
        </is>
      </c>
      <c r="D280" s="0" t="inlineStr">
        <is>
          <t>'129880</t>
        </is>
      </c>
      <c r="E280" s="0" t="inlineStr">
        <is>
          <t>UNI ROSALI A PE:129880</t>
        </is>
      </c>
      <c r="F280" s="0" t="inlineStr">
        <is>
          <t>'702129880012</t>
        </is>
      </c>
      <c r="G280" s="0" t="inlineStr">
        <is>
          <t>WOMENS</t>
        </is>
      </c>
      <c r="H280" s="0" t="inlineStr">
        <is>
          <t>WOMEN:56CM</t>
        </is>
      </c>
      <c r="I280" s="0">
        <v>24</v>
      </c>
      <c r="J280" s="0">
        <v>47</v>
      </c>
    </row>
    <row r="281" spans="1:10" customHeight="0">
      <c r="A281" s="0">
        <f>HYPERLINK("https://dl.dropboxusercontent.com/scl/fi/0p498weerrbr7xu6h4pvf/wister-129406-f.jpg?rlkey=ibev8o7l0u45jslub2wc01x18&amp;dl=0","Click to download Image")</f>
      </c>
      <c r="C281" s="0" t="inlineStr">
        <is>
          <t>Wister Infant Bodysuit</t>
        </is>
      </c>
      <c r="D281" s="0" t="inlineStr">
        <is>
          <t>'129406</t>
        </is>
      </c>
      <c r="E281" s="0" t="inlineStr">
        <is>
          <t>UNI WISTER I PE:129406A-0-3M</t>
        </is>
      </c>
      <c r="F281" s="0" t="inlineStr">
        <is>
          <t>'802129406004</t>
        </is>
      </c>
      <c r="G281" s="0" t="inlineStr">
        <is>
          <t>INFANT</t>
        </is>
      </c>
      <c r="H281" s="0" t="inlineStr">
        <is>
          <t>0-3M</t>
        </is>
      </c>
      <c r="I281" s="0">
        <v>34.99</v>
      </c>
      <c r="J281" s="0">
        <v>10</v>
      </c>
    </row>
    <row r="282" spans="1:10" customHeight="0">
      <c r="A282" s="0">
        <f>HYPERLINK("https://dl.dropboxusercontent.com/scl/fi/0p498weerrbr7xu6h4pvf/wister-129406-f.jpg?rlkey=ibev8o7l0u45jslub2wc01x18&amp;dl=0","Click to download Image")</f>
      </c>
      <c r="C282" s="0" t="inlineStr">
        <is>
          <t>Wister Infant Bodysuit</t>
        </is>
      </c>
      <c r="D282" s="0" t="inlineStr">
        <is>
          <t>'129406</t>
        </is>
      </c>
      <c r="E282" s="0" t="inlineStr">
        <is>
          <t>UNI WISTER I PE:129406B-3-6M</t>
        </is>
      </c>
      <c r="F282" s="0" t="inlineStr">
        <is>
          <t>'802129406011</t>
        </is>
      </c>
      <c r="G282" s="0" t="inlineStr">
        <is>
          <t>INFANT</t>
        </is>
      </c>
      <c r="H282" s="0" t="inlineStr">
        <is>
          <t>3-6M</t>
        </is>
      </c>
      <c r="I282" s="0">
        <v>34.99</v>
      </c>
      <c r="J282" s="0">
        <v>8</v>
      </c>
    </row>
    <row r="283" spans="1:10" customHeight="0">
      <c r="A283" s="0">
        <f>HYPERLINK("https://dl.dropboxusercontent.com/scl/fi/0p498weerrbr7xu6h4pvf/wister-129406-f.jpg?rlkey=ibev8o7l0u45jslub2wc01x18&amp;dl=0","Click to download Image")</f>
      </c>
      <c r="C283" s="0" t="inlineStr">
        <is>
          <t>Wister Infant Bodysuit</t>
        </is>
      </c>
      <c r="D283" s="0" t="inlineStr">
        <is>
          <t>'129406</t>
        </is>
      </c>
      <c r="E283" s="0" t="inlineStr">
        <is>
          <t>UNI WISTER I PE:129406C-6-9M</t>
        </is>
      </c>
      <c r="F283" s="0" t="inlineStr">
        <is>
          <t>'802129406028</t>
        </is>
      </c>
      <c r="G283" s="0" t="inlineStr">
        <is>
          <t>INFANT</t>
        </is>
      </c>
      <c r="H283" s="0" t="inlineStr">
        <is>
          <t>6-9M</t>
        </is>
      </c>
      <c r="I283" s="0">
        <v>34.99</v>
      </c>
      <c r="J283" s="0">
        <v>9</v>
      </c>
    </row>
    <row r="284" spans="1:10" customHeight="0">
      <c r="A284" s="0">
        <f>HYPERLINK("https://dl.dropboxusercontent.com/scl/fi/0p498weerrbr7xu6h4pvf/wister-129406-f.jpg?rlkey=ibev8o7l0u45jslub2wc01x18&amp;dl=0","Click to download Image")</f>
      </c>
      <c r="C284" s="0" t="inlineStr">
        <is>
          <t>Wister Infant Bodysuit</t>
        </is>
      </c>
      <c r="D284" s="0" t="inlineStr">
        <is>
          <t>'129406</t>
        </is>
      </c>
      <c r="E284" s="0" t="inlineStr">
        <is>
          <t>UNI WISTER I PE:129406F-12M</t>
        </is>
      </c>
      <c r="F284" s="0" t="inlineStr">
        <is>
          <t>'802129406035</t>
        </is>
      </c>
      <c r="G284" s="0" t="inlineStr">
        <is>
          <t>INFANT</t>
        </is>
      </c>
      <c r="H284" s="0" t="inlineStr">
        <is>
          <t>12M</t>
        </is>
      </c>
      <c r="I284" s="0">
        <v>34.99</v>
      </c>
      <c r="J284" s="0">
        <v>9</v>
      </c>
    </row>
    <row r="285" spans="1:10" customHeight="0">
      <c r="A285" s="0">
        <f>HYPERLINK("https://dl.dropboxusercontent.com/scl/fi/0p498weerrbr7xu6h4pvf/wister-129406-f.jpg?rlkey=ibev8o7l0u45jslub2wc01x18&amp;dl=0","Click to download Image")</f>
      </c>
      <c r="C285" s="0" t="inlineStr">
        <is>
          <t>Wister Infant Bodysuit</t>
        </is>
      </c>
      <c r="D285" s="0" t="inlineStr">
        <is>
          <t>'129406</t>
        </is>
      </c>
      <c r="E285" s="0" t="inlineStr">
        <is>
          <t>UNI WISTER I PE 12PK:129406Z-12PK</t>
        </is>
      </c>
      <c r="F285" s="0" t="inlineStr">
        <is>
          <t>'802129406998</t>
        </is>
      </c>
      <c r="G285" s="0" t="inlineStr">
        <is>
          <t>INFANT</t>
        </is>
      </c>
      <c r="H285" s="0" t="inlineStr">
        <is>
          <t>12 PACK</t>
        </is>
      </c>
      <c r="I285" s="0">
        <v>336</v>
      </c>
      <c r="J285" s="0">
        <v>2</v>
      </c>
    </row>
    <row r="286" spans="1:10" customHeight="0">
      <c r="A286" s="0">
        <f>HYPERLINK("https://dl.dropboxusercontent.com/scl/fi/r2b3wtsjaocw3gbayhz50/129078-f.jpg?rlkey=xmk8cwiunafrj1eemt4i9g7n2&amp;dl=0","Click to download Image")</f>
      </c>
      <c r="C286" s="0" t="inlineStr">
        <is>
          <t>Taron Infant Bodysuit</t>
        </is>
      </c>
      <c r="D286" s="0" t="inlineStr">
        <is>
          <t>'129078</t>
        </is>
      </c>
      <c r="E286" s="0" t="inlineStr">
        <is>
          <t>UNI TARON I PE:129078A-0-3M</t>
        </is>
      </c>
      <c r="F286" s="0" t="inlineStr">
        <is>
          <t>'802129078003</t>
        </is>
      </c>
      <c r="G286" s="0" t="inlineStr">
        <is>
          <t>INFANT</t>
        </is>
      </c>
      <c r="H286" s="0" t="inlineStr">
        <is>
          <t>0-3M</t>
        </is>
      </c>
      <c r="I286" s="0">
        <v>34.99</v>
      </c>
      <c r="J286" s="0">
        <v>7</v>
      </c>
    </row>
    <row r="287" spans="1:10" customHeight="0">
      <c r="A287" s="0">
        <f>HYPERLINK("https://dl.dropboxusercontent.com/scl/fi/r2b3wtsjaocw3gbayhz50/129078-f.jpg?rlkey=xmk8cwiunafrj1eemt4i9g7n2&amp;dl=0","Click to download Image")</f>
      </c>
      <c r="C287" s="0" t="inlineStr">
        <is>
          <t>Taron Infant Bodysuit</t>
        </is>
      </c>
      <c r="D287" s="0" t="inlineStr">
        <is>
          <t>'129078</t>
        </is>
      </c>
      <c r="E287" s="0" t="inlineStr">
        <is>
          <t>UNI TARON I PE:129078B-3-6M</t>
        </is>
      </c>
      <c r="F287" s="0" t="inlineStr">
        <is>
          <t>'802129078010</t>
        </is>
      </c>
      <c r="G287" s="0" t="inlineStr">
        <is>
          <t>INFANT</t>
        </is>
      </c>
      <c r="H287" s="0" t="inlineStr">
        <is>
          <t>3-6M</t>
        </is>
      </c>
      <c r="I287" s="0">
        <v>34.99</v>
      </c>
      <c r="J287" s="0">
        <v>8</v>
      </c>
    </row>
    <row r="288" spans="1:10" customHeight="0">
      <c r="A288" s="0">
        <f>HYPERLINK("https://dl.dropboxusercontent.com/scl/fi/r2b3wtsjaocw3gbayhz50/129078-f.jpg?rlkey=xmk8cwiunafrj1eemt4i9g7n2&amp;dl=0","Click to download Image")</f>
      </c>
      <c r="C288" s="0" t="inlineStr">
        <is>
          <t>Taron Infant Bodysuit</t>
        </is>
      </c>
      <c r="D288" s="0" t="inlineStr">
        <is>
          <t>'129078</t>
        </is>
      </c>
      <c r="E288" s="0" t="inlineStr">
        <is>
          <t>UNI TARON I PE:129078C-6-9M</t>
        </is>
      </c>
      <c r="F288" s="0" t="inlineStr">
        <is>
          <t>'802129078027</t>
        </is>
      </c>
      <c r="G288" s="0" t="inlineStr">
        <is>
          <t>INFANT</t>
        </is>
      </c>
      <c r="H288" s="0" t="inlineStr">
        <is>
          <t>6-9M</t>
        </is>
      </c>
      <c r="I288" s="0">
        <v>34.99</v>
      </c>
      <c r="J288" s="0">
        <v>8</v>
      </c>
    </row>
    <row r="289" spans="1:10" customHeight="0">
      <c r="A289" s="0">
        <f>HYPERLINK("https://dl.dropboxusercontent.com/scl/fi/r2b3wtsjaocw3gbayhz50/129078-f.jpg?rlkey=xmk8cwiunafrj1eemt4i9g7n2&amp;dl=0","Click to download Image")</f>
      </c>
      <c r="C289" s="0" t="inlineStr">
        <is>
          <t>Taron Infant Bodysuit</t>
        </is>
      </c>
      <c r="D289" s="0" t="inlineStr">
        <is>
          <t>'129078</t>
        </is>
      </c>
      <c r="E289" s="0" t="inlineStr">
        <is>
          <t>UNI TARON I PE:129078F-12M</t>
        </is>
      </c>
      <c r="F289" s="0" t="inlineStr">
        <is>
          <t>'802129078034</t>
        </is>
      </c>
      <c r="G289" s="0" t="inlineStr">
        <is>
          <t>INFANT</t>
        </is>
      </c>
      <c r="H289" s="0" t="inlineStr">
        <is>
          <t>12M</t>
        </is>
      </c>
      <c r="I289" s="0">
        <v>34.99</v>
      </c>
      <c r="J289" s="0">
        <v>8</v>
      </c>
    </row>
    <row r="290" spans="1:10" customHeight="0">
      <c r="A290" s="0">
        <f>HYPERLINK("https://dl.dropboxusercontent.com/scl/fi/r2b3wtsjaocw3gbayhz50/129078-f.jpg?rlkey=xmk8cwiunafrj1eemt4i9g7n2&amp;dl=0","Click to download Image")</f>
      </c>
      <c r="C290" s="0" t="inlineStr">
        <is>
          <t>Taron Infant Bodysuit</t>
        </is>
      </c>
      <c r="D290" s="0" t="inlineStr">
        <is>
          <t>'129078</t>
        </is>
      </c>
      <c r="E290" s="0" t="inlineStr">
        <is>
          <t>UNI TARON I PE 12 PK:129078Z-12PK</t>
        </is>
      </c>
      <c r="F290" s="0" t="inlineStr">
        <is>
          <t>'802129078997</t>
        </is>
      </c>
      <c r="G290" s="0" t="inlineStr">
        <is>
          <t>INFANT</t>
        </is>
      </c>
      <c r="H290" s="0" t="inlineStr">
        <is>
          <t>12 PACK</t>
        </is>
      </c>
      <c r="I290" s="0">
        <v>336</v>
      </c>
      <c r="J290" s="0">
        <v>2</v>
      </c>
    </row>
    <row r="291" spans="1:10" customHeight="0">
      <c r="A291" s="0">
        <f>HYPERLINK("https://dl.dropboxusercontent.com/scl/fi/nnwlmt5xrsp2pwmdpoegd/f22-113bc.jpg?rlkey=vt4q8qwgfoif9425zu97ulxex&amp;dl=0","Click to download Image")</f>
      </c>
      <c r="B291" s="0">
        <f>HYPERLINK("https://dl.dropboxusercontent.com/scl/fi/qnevqe1hvy6svik2emnud/mens-hoodie-size-chartssanford-hoodie-raglan.jpg?rlkey=xgnapk89yt3h6l234u7w7pen8&amp;dl=0","Click to download SizeChart")</f>
      </c>
      <c r="C291" s="0" t="inlineStr">
        <is>
          <t>Sanford Men's Hoodie</t>
        </is>
      </c>
      <c r="D291" s="0" t="inlineStr">
        <is>
          <t>'126017</t>
        </is>
      </c>
      <c r="E291" s="0" t="inlineStr">
        <is>
          <t>UNI SANFOR M DG:126017A-S</t>
        </is>
      </c>
      <c r="F291" s="0" t="inlineStr">
        <is>
          <t>'802126017043</t>
        </is>
      </c>
      <c r="G291" s="0" t="inlineStr">
        <is>
          <t>MENS</t>
        </is>
      </c>
      <c r="H291" s="0" t="inlineStr">
        <is>
          <t>S</t>
        </is>
      </c>
      <c r="I291" s="0">
        <v>59.99</v>
      </c>
      <c r="J291" s="0">
        <v>2</v>
      </c>
    </row>
    <row r="292" spans="1:10" customHeight="0">
      <c r="A292" s="0">
        <f>HYPERLINK("https://dl.dropboxusercontent.com/scl/fi/nnwlmt5xrsp2pwmdpoegd/f22-113bc.jpg?rlkey=vt4q8qwgfoif9425zu97ulxex&amp;dl=0","Click to download Image")</f>
      </c>
      <c r="B292" s="0">
        <f>HYPERLINK("https://dl.dropboxusercontent.com/scl/fi/qnevqe1hvy6svik2emnud/mens-hoodie-size-chartssanford-hoodie-raglan.jpg?rlkey=xgnapk89yt3h6l234u7w7pen8&amp;dl=0","Click to download SizeChart")</f>
      </c>
      <c r="C292" s="0" t="inlineStr">
        <is>
          <t>Sanford Men's Hoodie</t>
        </is>
      </c>
      <c r="D292" s="0" t="inlineStr">
        <is>
          <t>'126017</t>
        </is>
      </c>
      <c r="E292" s="0" t="inlineStr">
        <is>
          <t>UNI SANFOR M DG:126017B-M</t>
        </is>
      </c>
      <c r="F292" s="0" t="inlineStr">
        <is>
          <t>'802126017050</t>
        </is>
      </c>
      <c r="G292" s="0" t="inlineStr">
        <is>
          <t>MENS</t>
        </is>
      </c>
      <c r="H292" s="0" t="inlineStr">
        <is>
          <t>M</t>
        </is>
      </c>
      <c r="I292" s="0">
        <v>59.99</v>
      </c>
      <c r="J292" s="0">
        <v>4</v>
      </c>
    </row>
    <row r="293" spans="1:10" customHeight="0">
      <c r="A293" s="0">
        <f>HYPERLINK("https://dl.dropboxusercontent.com/scl/fi/nnwlmt5xrsp2pwmdpoegd/f22-113bc.jpg?rlkey=vt4q8qwgfoif9425zu97ulxex&amp;dl=0","Click to download Image")</f>
      </c>
      <c r="B293" s="0">
        <f>HYPERLINK("https://dl.dropboxusercontent.com/scl/fi/qnevqe1hvy6svik2emnud/mens-hoodie-size-chartssanford-hoodie-raglan.jpg?rlkey=xgnapk89yt3h6l234u7w7pen8&amp;dl=0","Click to download SizeChart")</f>
      </c>
      <c r="C293" s="0" t="inlineStr">
        <is>
          <t>Sanford Men's Hoodie</t>
        </is>
      </c>
      <c r="D293" s="0" t="inlineStr">
        <is>
          <t>'126017</t>
        </is>
      </c>
      <c r="E293" s="0" t="inlineStr">
        <is>
          <t>UNI SANFOR M DG:126017C-L</t>
        </is>
      </c>
      <c r="F293" s="0" t="inlineStr">
        <is>
          <t>'802126017067</t>
        </is>
      </c>
      <c r="G293" s="0" t="inlineStr">
        <is>
          <t>MENS</t>
        </is>
      </c>
      <c r="H293" s="0" t="inlineStr">
        <is>
          <t>L</t>
        </is>
      </c>
      <c r="I293" s="0">
        <v>59.99</v>
      </c>
      <c r="J293" s="0">
        <v>6</v>
      </c>
    </row>
    <row r="294" spans="1:10" customHeight="0">
      <c r="A294" s="0">
        <f>HYPERLINK("https://dl.dropboxusercontent.com/scl/fi/nnwlmt5xrsp2pwmdpoegd/f22-113bc.jpg?rlkey=vt4q8qwgfoif9425zu97ulxex&amp;dl=0","Click to download Image")</f>
      </c>
      <c r="B294" s="0">
        <f>HYPERLINK("https://dl.dropboxusercontent.com/scl/fi/qnevqe1hvy6svik2emnud/mens-hoodie-size-chartssanford-hoodie-raglan.jpg?rlkey=xgnapk89yt3h6l234u7w7pen8&amp;dl=0","Click to download SizeChart")</f>
      </c>
      <c r="C294" s="0" t="inlineStr">
        <is>
          <t>Sanford Men's Hoodie</t>
        </is>
      </c>
      <c r="D294" s="0" t="inlineStr">
        <is>
          <t>'126017</t>
        </is>
      </c>
      <c r="E294" s="0" t="inlineStr">
        <is>
          <t>UNI SANFOR M DG:126017D-XL</t>
        </is>
      </c>
      <c r="F294" s="0" t="inlineStr">
        <is>
          <t>'802126017074</t>
        </is>
      </c>
      <c r="G294" s="0" t="inlineStr">
        <is>
          <t>MENS</t>
        </is>
      </c>
      <c r="H294" s="0" t="inlineStr">
        <is>
          <t>XL</t>
        </is>
      </c>
      <c r="I294" s="0">
        <v>59.99</v>
      </c>
      <c r="J294" s="0">
        <v>6</v>
      </c>
    </row>
    <row r="295" spans="1:10" customHeight="0">
      <c r="A295" s="0">
        <f>HYPERLINK("https://dl.dropboxusercontent.com/scl/fi/nnwlmt5xrsp2pwmdpoegd/f22-113bc.jpg?rlkey=vt4q8qwgfoif9425zu97ulxex&amp;dl=0","Click to download Image")</f>
      </c>
      <c r="B295" s="0">
        <f>HYPERLINK("https://dl.dropboxusercontent.com/scl/fi/qnevqe1hvy6svik2emnud/mens-hoodie-size-chartssanford-hoodie-raglan.jpg?rlkey=xgnapk89yt3h6l234u7w7pen8&amp;dl=0","Click to download SizeChart")</f>
      </c>
      <c r="C295" s="0" t="inlineStr">
        <is>
          <t>Sanford Men's Hoodie</t>
        </is>
      </c>
      <c r="D295" s="0" t="inlineStr">
        <is>
          <t>'126017</t>
        </is>
      </c>
      <c r="E295" s="0" t="inlineStr">
        <is>
          <t>UNI SANFOR M DG:126017E-2XL</t>
        </is>
      </c>
      <c r="F295" s="0" t="inlineStr">
        <is>
          <t>'802126017081</t>
        </is>
      </c>
      <c r="G295" s="0" t="inlineStr">
        <is>
          <t>MENS</t>
        </is>
      </c>
      <c r="H295" s="0" t="inlineStr">
        <is>
          <t>2XL</t>
        </is>
      </c>
      <c r="I295" s="0">
        <v>59.99</v>
      </c>
      <c r="J295" s="0">
        <v>4</v>
      </c>
    </row>
    <row r="296" spans="1:10" customHeight="0">
      <c r="A296" s="0">
        <f>HYPERLINK("https://dl.dropboxusercontent.com/scl/fi/nnwlmt5xrsp2pwmdpoegd/f22-113bc.jpg?rlkey=vt4q8qwgfoif9425zu97ulxex&amp;dl=0","Click to download Image")</f>
      </c>
      <c r="B296" s="0">
        <f>HYPERLINK("https://dl.dropboxusercontent.com/scl/fi/qnevqe1hvy6svik2emnud/mens-hoodie-size-chartssanford-hoodie-raglan.jpg?rlkey=xgnapk89yt3h6l234u7w7pen8&amp;dl=0","Click to download SizeChart")</f>
      </c>
      <c r="C296" s="0" t="inlineStr">
        <is>
          <t>Sanford Men's Hoodie</t>
        </is>
      </c>
      <c r="D296" s="0" t="inlineStr">
        <is>
          <t>'126017</t>
        </is>
      </c>
      <c r="E296" s="0" t="inlineStr">
        <is>
          <t>UNI SANFOR M DG:126017F-3XL</t>
        </is>
      </c>
      <c r="F296" s="0" t="inlineStr">
        <is>
          <t>'802126017098</t>
        </is>
      </c>
      <c r="G296" s="0" t="inlineStr">
        <is>
          <t>MENS</t>
        </is>
      </c>
      <c r="H296" s="0" t="inlineStr">
        <is>
          <t>3XL</t>
        </is>
      </c>
      <c r="I296" s="0">
        <v>59.99</v>
      </c>
      <c r="J296" s="0">
        <v>2</v>
      </c>
    </row>
    <row r="297" spans="1:10" customHeight="0">
      <c r="A297" s="0">
        <f>HYPERLINK("https://dl.dropboxusercontent.com/scl/fi/nnwlmt5xrsp2pwmdpoegd/f22-113bc.jpg?rlkey=vt4q8qwgfoif9425zu97ulxex&amp;dl=0","Click to download Image")</f>
      </c>
      <c r="B297" s="0">
        <f>HYPERLINK("https://dl.dropboxusercontent.com/scl/fi/qnevqe1hvy6svik2emnud/mens-hoodie-size-chartssanford-hoodie-raglan.jpg?rlkey=xgnapk89yt3h6l234u7w7pen8&amp;dl=0","Click to download SizeChart")</f>
      </c>
      <c r="C297" s="0" t="inlineStr">
        <is>
          <t>Sanford Men's Hoodie</t>
        </is>
      </c>
      <c r="D297" s="0" t="inlineStr">
        <is>
          <t>'126017</t>
        </is>
      </c>
      <c r="E297" s="0" t="inlineStr">
        <is>
          <t>UNI SANFORD M DG 12PK:126017Z-12PK</t>
        </is>
      </c>
      <c r="F297" s="0" t="inlineStr">
        <is>
          <t>'802126017999</t>
        </is>
      </c>
      <c r="G297" s="0" t="inlineStr">
        <is>
          <t>MENS</t>
        </is>
      </c>
      <c r="H297" s="0" t="inlineStr">
        <is>
          <t>12 PACK</t>
        </is>
      </c>
      <c r="I297" s="0">
        <v>582</v>
      </c>
      <c r="J297" s="0">
        <v>2</v>
      </c>
    </row>
    <row r="298" spans="1:10" customHeight="0">
      <c r="A298" s="0">
        <f>HYPERLINK("https://dl.dropboxusercontent.com/scl/fi/w833gsvtv7lbn2gsh7s0j/screenshot-2024-10-11-at-4.07.39pm.png?rlkey=lkd6jq5ky56wi4xrxunvonojv&amp;dl=0","Click to download Image")</f>
      </c>
      <c r="C298" s="0" t="inlineStr">
        <is>
          <t>Redgrave Youth Beanie</t>
        </is>
      </c>
      <c r="D298" s="0" t="inlineStr">
        <is>
          <t>'140887</t>
        </is>
      </c>
      <c r="E298" s="0" t="inlineStr">
        <is>
          <t>UNI REDGRA Y GY:140887</t>
        </is>
      </c>
      <c r="F298" s="0" t="inlineStr">
        <is>
          <t>'702140887014</t>
        </is>
      </c>
      <c r="G298" s="0" t="inlineStr">
        <is>
          <t>YOUTH</t>
        </is>
      </c>
      <c r="H298" s="0" t="inlineStr">
        <is>
          <t>YOUTH</t>
        </is>
      </c>
      <c r="I298" s="0">
        <v>24.99</v>
      </c>
      <c r="J298" s="0">
        <v>60</v>
      </c>
    </row>
    <row r="299" spans="1:10" customHeight="0">
      <c r="A299" s="0">
        <f>HYPERLINK("https://dl.dropboxusercontent.com/scl/fi/wg8ie89gz1mpmesrsikcx/screenshot-2024-10-11-at-4.07.39pm.png?rlkey=2r2s68imok3r2xa3vju1dmlxa&amp;dl=0","Click to download Image")</f>
      </c>
      <c r="C299" s="0" t="inlineStr">
        <is>
          <t>Redgrave Toddler Beanie</t>
        </is>
      </c>
      <c r="D299" s="0" t="inlineStr">
        <is>
          <t>'140883</t>
        </is>
      </c>
      <c r="E299" s="0" t="inlineStr">
        <is>
          <t>UNI REDGRA T GY:140883</t>
        </is>
      </c>
      <c r="F299" s="0" t="inlineStr">
        <is>
          <t>'702140883016</t>
        </is>
      </c>
      <c r="G299" s="0" t="inlineStr">
        <is>
          <t>TODDLER</t>
        </is>
      </c>
      <c r="H299" s="0" t="inlineStr">
        <is>
          <t>TODDLER</t>
        </is>
      </c>
      <c r="I299" s="0">
        <v>24.99</v>
      </c>
      <c r="J299" s="0">
        <v>60</v>
      </c>
    </row>
    <row r="300" spans="1:10" customHeight="0">
      <c r="A300" s="0">
        <f>HYPERLINK("https://dl.dropboxusercontent.com/scl/fi/i803x05e9j1rag0sephxw/f22-08bc.jpg?rlkey=3ulwwotauby5da2jg3m4a6ci0&amp;dl=0","Click to download Image")</f>
      </c>
      <c r="C300" s="0" t="inlineStr">
        <is>
          <t>Ocean Youth Beanie</t>
        </is>
      </c>
      <c r="D300" s="0" t="inlineStr">
        <is>
          <t>'126499</t>
        </is>
      </c>
      <c r="E300" s="0" t="inlineStr">
        <is>
          <t>UNI OCEAN Y GY:126499</t>
        </is>
      </c>
      <c r="F300" s="0" t="inlineStr">
        <is>
          <t>'702126499019</t>
        </is>
      </c>
      <c r="G300" s="0" t="inlineStr">
        <is>
          <t>YOUTH</t>
        </is>
      </c>
      <c r="I300" s="0">
        <v>29.99</v>
      </c>
      <c r="J300" s="0">
        <v>36</v>
      </c>
    </row>
    <row r="301" spans="1:10" customHeight="0">
      <c r="A301" s="0">
        <f>HYPERLINK("https://dl.dropboxusercontent.com/scl/fi/3jovwbypg5amlnptcvg9i/129947-ff.jpg?rlkey=5nqru670q4nycorw5e85evotf&amp;dl=0","Click to download Image")</f>
      </c>
      <c r="C301" s="0" t="inlineStr">
        <is>
          <t>Owens Men's Beanie</t>
        </is>
      </c>
      <c r="D301" s="0" t="inlineStr">
        <is>
          <t>'129947</t>
        </is>
      </c>
      <c r="E301" s="0" t="inlineStr">
        <is>
          <t>UNI OWENS M GY:129947</t>
        </is>
      </c>
      <c r="F301" s="0" t="inlineStr">
        <is>
          <t>'702129947012</t>
        </is>
      </c>
      <c r="G301" s="0" t="inlineStr">
        <is>
          <t>MENS</t>
        </is>
      </c>
      <c r="H301" s="0" t="inlineStr">
        <is>
          <t>ADULT</t>
        </is>
      </c>
      <c r="I301" s="0">
        <v>24.99</v>
      </c>
      <c r="J301" s="0">
        <v>60</v>
      </c>
    </row>
    <row r="302" spans="1:10" customHeight="0">
      <c r="A302" s="0">
        <f>HYPERLINK("https://dl.dropboxusercontent.com/scl/fi/36kdza1lzs7le4fhua3qr/naomi-129818-f.jpg?rlkey=fxxqin8ayo3no3jaw17zyr59o&amp;dl=0","Click to download Image")</f>
      </c>
      <c r="C302" s="0" t="inlineStr">
        <is>
          <t>Naomi Toddler Pullover</t>
        </is>
      </c>
      <c r="D302" s="0" t="inlineStr">
        <is>
          <t>'131350</t>
        </is>
      </c>
      <c r="E302" s="0" t="inlineStr">
        <is>
          <t>UNI NAOMI T PE:131350A-2T</t>
        </is>
      </c>
      <c r="F302" s="0" t="inlineStr">
        <is>
          <t>'802131350081</t>
        </is>
      </c>
      <c r="G302" s="0" t="inlineStr">
        <is>
          <t>TODDLER</t>
        </is>
      </c>
      <c r="H302" s="0" t="inlineStr">
        <is>
          <t>2T</t>
        </is>
      </c>
      <c r="I302" s="0">
        <v>34.99</v>
      </c>
      <c r="J302" s="0">
        <v>8</v>
      </c>
    </row>
    <row r="303" spans="1:10" customHeight="0">
      <c r="A303" s="0">
        <f>HYPERLINK("https://dl.dropboxusercontent.com/scl/fi/36kdza1lzs7le4fhua3qr/naomi-129818-f.jpg?rlkey=fxxqin8ayo3no3jaw17zyr59o&amp;dl=0","Click to download Image")</f>
      </c>
      <c r="C303" s="0" t="inlineStr">
        <is>
          <t>Naomi Toddler Pullover</t>
        </is>
      </c>
      <c r="D303" s="0" t="inlineStr">
        <is>
          <t>'131350</t>
        </is>
      </c>
      <c r="E303" s="0" t="inlineStr">
        <is>
          <t>UNI NAOMI T PE:131350B-3T</t>
        </is>
      </c>
      <c r="F303" s="0" t="inlineStr">
        <is>
          <t>'802131350098</t>
        </is>
      </c>
      <c r="G303" s="0" t="inlineStr">
        <is>
          <t>TODDLER</t>
        </is>
      </c>
      <c r="H303" s="0" t="inlineStr">
        <is>
          <t>3T</t>
        </is>
      </c>
      <c r="I303" s="0">
        <v>34.99</v>
      </c>
      <c r="J303" s="0">
        <v>9</v>
      </c>
    </row>
    <row r="304" spans="1:10" customHeight="0">
      <c r="A304" s="0">
        <f>HYPERLINK("https://dl.dropboxusercontent.com/scl/fi/36kdza1lzs7le4fhua3qr/naomi-129818-f.jpg?rlkey=fxxqin8ayo3no3jaw17zyr59o&amp;dl=0","Click to download Image")</f>
      </c>
      <c r="C304" s="0" t="inlineStr">
        <is>
          <t>Naomi Toddler Pullover</t>
        </is>
      </c>
      <c r="D304" s="0" t="inlineStr">
        <is>
          <t>'131350</t>
        </is>
      </c>
      <c r="E304" s="0" t="inlineStr">
        <is>
          <t>UNI NAOMI T PE:131350C-4T</t>
        </is>
      </c>
      <c r="F304" s="0" t="inlineStr">
        <is>
          <t>'802131350104</t>
        </is>
      </c>
      <c r="G304" s="0" t="inlineStr">
        <is>
          <t>TODDLER</t>
        </is>
      </c>
      <c r="H304" s="0" t="inlineStr">
        <is>
          <t>4T</t>
        </is>
      </c>
      <c r="I304" s="0">
        <v>34.99</v>
      </c>
      <c r="J304" s="0">
        <v>5</v>
      </c>
    </row>
    <row r="305" spans="1:10" customHeight="0">
      <c r="A305" s="0">
        <f>HYPERLINK("https://dl.dropboxusercontent.com/scl/fi/36kdza1lzs7le4fhua3qr/naomi-129818-f.jpg?rlkey=fxxqin8ayo3no3jaw17zyr59o&amp;dl=0","Click to download Image")</f>
      </c>
      <c r="C305" s="0" t="inlineStr">
        <is>
          <t>Naomi Toddler Pullover</t>
        </is>
      </c>
      <c r="D305" s="0" t="inlineStr">
        <is>
          <t>'131350</t>
        </is>
      </c>
      <c r="E305" s="0" t="inlineStr">
        <is>
          <t>UNI NAOMI T PE:131350D-5T</t>
        </is>
      </c>
      <c r="F305" s="0" t="inlineStr">
        <is>
          <t>'802131350111</t>
        </is>
      </c>
      <c r="G305" s="0" t="inlineStr">
        <is>
          <t>TODDLER</t>
        </is>
      </c>
      <c r="H305" s="0" t="inlineStr">
        <is>
          <t>5T</t>
        </is>
      </c>
      <c r="I305" s="0">
        <v>34.99</v>
      </c>
      <c r="J305" s="0">
        <v>12</v>
      </c>
    </row>
    <row r="306" spans="1:10" customHeight="0">
      <c r="A306" s="0">
        <f>HYPERLINK("https://dl.dropboxusercontent.com/scl/fi/36kdza1lzs7le4fhua3qr/naomi-129818-f.jpg?rlkey=fxxqin8ayo3no3jaw17zyr59o&amp;dl=0","Click to download Image")</f>
      </c>
      <c r="C306" s="0" t="inlineStr">
        <is>
          <t>Naomi Toddler Pullover</t>
        </is>
      </c>
      <c r="D306" s="0" t="inlineStr">
        <is>
          <t>'131350</t>
        </is>
      </c>
      <c r="E306" s="0" t="inlineStr">
        <is>
          <t>UNI NAOMI T PE 12PK:131350Z-12PK</t>
        </is>
      </c>
      <c r="F306" s="0" t="inlineStr">
        <is>
          <t>'802131350999</t>
        </is>
      </c>
      <c r="G306" s="0" t="inlineStr">
        <is>
          <t>TODDLER</t>
        </is>
      </c>
      <c r="H306" s="0" t="inlineStr">
        <is>
          <t>12 PACK</t>
        </is>
      </c>
      <c r="I306" s="0">
        <v>336</v>
      </c>
      <c r="J306" s="0">
        <v>1</v>
      </c>
    </row>
    <row r="307" spans="1:10" customHeight="0">
      <c r="A307" s="0">
        <f>HYPERLINK("https://dl.dropboxusercontent.com/scl/fi/36uvpxd7qsa3h9l1csq2i/naomi-129818-f.jpg?rlkey=ocvhuj9odozh9gvm017kqo7mw&amp;dl=0","Click to download Image")</f>
      </c>
      <c r="C307" s="0" t="inlineStr">
        <is>
          <t>Naomi Youth Pullover</t>
        </is>
      </c>
      <c r="D307" s="0" t="inlineStr">
        <is>
          <t>'129818</t>
        </is>
      </c>
      <c r="E307" s="0" t="inlineStr">
        <is>
          <t>UNI NAOMI Y PE:129818B-YS</t>
        </is>
      </c>
      <c r="F307" s="0" t="inlineStr">
        <is>
          <t>'802129818012</t>
        </is>
      </c>
      <c r="G307" s="0" t="inlineStr">
        <is>
          <t>YOUTH</t>
        </is>
      </c>
      <c r="H307" s="0" t="inlineStr">
        <is>
          <t>YS</t>
        </is>
      </c>
      <c r="I307" s="0">
        <v>34.99</v>
      </c>
      <c r="J307" s="0">
        <v>4</v>
      </c>
    </row>
    <row r="308" spans="1:10" customHeight="0">
      <c r="A308" s="0">
        <f>HYPERLINK("https://dl.dropboxusercontent.com/scl/fi/36uvpxd7qsa3h9l1csq2i/naomi-129818-f.jpg?rlkey=ocvhuj9odozh9gvm017kqo7mw&amp;dl=0","Click to download Image")</f>
      </c>
      <c r="C308" s="0" t="inlineStr">
        <is>
          <t>Naomi Youth Pullover</t>
        </is>
      </c>
      <c r="D308" s="0" t="inlineStr">
        <is>
          <t>'129818</t>
        </is>
      </c>
      <c r="E308" s="0" t="inlineStr">
        <is>
          <t>UNI NAOMI Y PE:129818C-YM</t>
        </is>
      </c>
      <c r="F308" s="0" t="inlineStr">
        <is>
          <t>'802129818029</t>
        </is>
      </c>
      <c r="G308" s="0" t="inlineStr">
        <is>
          <t>YOUTH</t>
        </is>
      </c>
      <c r="H308" s="0" t="inlineStr">
        <is>
          <t>YM</t>
        </is>
      </c>
      <c r="I308" s="0">
        <v>34.99</v>
      </c>
      <c r="J308" s="0">
        <v>4</v>
      </c>
    </row>
    <row r="309" spans="1:10" customHeight="0">
      <c r="A309" s="0">
        <f>HYPERLINK("https://dl.dropboxusercontent.com/scl/fi/36uvpxd7qsa3h9l1csq2i/naomi-129818-f.jpg?rlkey=ocvhuj9odozh9gvm017kqo7mw&amp;dl=0","Click to download Image")</f>
      </c>
      <c r="C309" s="0" t="inlineStr">
        <is>
          <t>Naomi Youth Pullover</t>
        </is>
      </c>
      <c r="D309" s="0" t="inlineStr">
        <is>
          <t>'129818</t>
        </is>
      </c>
      <c r="E309" s="0" t="inlineStr">
        <is>
          <t>UNI NAOMI Y PE:129818D-YL</t>
        </is>
      </c>
      <c r="F309" s="0" t="inlineStr">
        <is>
          <t>'802129818036</t>
        </is>
      </c>
      <c r="G309" s="0" t="inlineStr">
        <is>
          <t>YOUTH</t>
        </is>
      </c>
      <c r="H309" s="0" t="inlineStr">
        <is>
          <t>YL</t>
        </is>
      </c>
      <c r="I309" s="0">
        <v>34.99</v>
      </c>
      <c r="J309" s="0">
        <v>5</v>
      </c>
    </row>
    <row r="310" spans="1:10" customHeight="0">
      <c r="A310" s="0">
        <f>HYPERLINK("https://dl.dropboxusercontent.com/scl/fi/36uvpxd7qsa3h9l1csq2i/naomi-129818-f.jpg?rlkey=ocvhuj9odozh9gvm017kqo7mw&amp;dl=0","Click to download Image")</f>
      </c>
      <c r="C310" s="0" t="inlineStr">
        <is>
          <t>Naomi Youth Pullover</t>
        </is>
      </c>
      <c r="D310" s="0" t="inlineStr">
        <is>
          <t>'129818</t>
        </is>
      </c>
      <c r="E310" s="0" t="inlineStr">
        <is>
          <t>UNI NAOMI Y PE:129818E-YXL</t>
        </is>
      </c>
      <c r="F310" s="0" t="inlineStr">
        <is>
          <t>'802129818043</t>
        </is>
      </c>
      <c r="G310" s="0" t="inlineStr">
        <is>
          <t>YOUTH</t>
        </is>
      </c>
      <c r="H310" s="0" t="inlineStr">
        <is>
          <t>YXL</t>
        </is>
      </c>
      <c r="I310" s="0">
        <v>34.99</v>
      </c>
      <c r="J310" s="0">
        <v>5</v>
      </c>
    </row>
    <row r="311" spans="1:10" customHeight="0">
      <c r="A311" s="0">
        <f>HYPERLINK("https://dl.dropboxusercontent.com/scl/fi/36uvpxd7qsa3h9l1csq2i/naomi-129818-f.jpg?rlkey=ocvhuj9odozh9gvm017kqo7mw&amp;dl=0","Click to download Image")</f>
      </c>
      <c r="C311" s="0" t="inlineStr">
        <is>
          <t>Naomi Youth Pullover</t>
        </is>
      </c>
      <c r="D311" s="0" t="inlineStr">
        <is>
          <t>'129818</t>
        </is>
      </c>
      <c r="E311" s="0" t="inlineStr">
        <is>
          <t>UNI NAOMI Y PE 12PK:129818Z-12PK</t>
        </is>
      </c>
      <c r="F311" s="0" t="inlineStr">
        <is>
          <t>'802129818999</t>
        </is>
      </c>
      <c r="G311" s="0" t="inlineStr">
        <is>
          <t>YOUTH</t>
        </is>
      </c>
      <c r="H311" s="0" t="inlineStr">
        <is>
          <t>12 PACK</t>
        </is>
      </c>
      <c r="I311" s="0">
        <v>336</v>
      </c>
      <c r="J311" s="0">
        <v>1</v>
      </c>
    </row>
    <row r="312" spans="1:10" customHeight="0">
      <c r="A312" s="0">
        <f>HYPERLINK("https://dl.dropboxusercontent.com/scl/fi/fg3894m5rsp8f25bv61xq/miro-129994-f.jpg?rlkey=z59y5f3g403l7tju9ansthjqh&amp;dl=0","Click to download Image")</f>
      </c>
      <c r="B312" s="0">
        <f>HYPERLINK("https://dl.dropboxusercontent.com/scl/fi/mt77eellmtb0n3vhan301/mens-pullover-size-chartsmiro.jpg?rlkey=qxkv1k8xo8g507rhtfblhqj97&amp;dl=0","Click to download SizeChart")</f>
      </c>
      <c r="C312" s="0" t="inlineStr">
        <is>
          <t>Miro Men's Pullover</t>
        </is>
      </c>
      <c r="D312" s="0" t="inlineStr">
        <is>
          <t>'129994</t>
        </is>
      </c>
      <c r="E312" s="0" t="inlineStr">
        <is>
          <t>UNI MIRO M PE:129994A-S</t>
        </is>
      </c>
      <c r="F312" s="0" t="inlineStr">
        <is>
          <t>'802129994044</t>
        </is>
      </c>
      <c r="G312" s="0" t="inlineStr">
        <is>
          <t>MENS</t>
        </is>
      </c>
      <c r="H312" s="0" t="inlineStr">
        <is>
          <t>S</t>
        </is>
      </c>
      <c r="I312" s="0">
        <v>59.99</v>
      </c>
      <c r="J312" s="0">
        <v>11</v>
      </c>
    </row>
    <row r="313" spans="1:10" customHeight="0">
      <c r="A313" s="0">
        <f>HYPERLINK("https://dl.dropboxusercontent.com/scl/fi/fg3894m5rsp8f25bv61xq/miro-129994-f.jpg?rlkey=z59y5f3g403l7tju9ansthjqh&amp;dl=0","Click to download Image")</f>
      </c>
      <c r="B313" s="0">
        <f>HYPERLINK("https://dl.dropboxusercontent.com/scl/fi/mt77eellmtb0n3vhan301/mens-pullover-size-chartsmiro.jpg?rlkey=qxkv1k8xo8g507rhtfblhqj97&amp;dl=0","Click to download SizeChart")</f>
      </c>
      <c r="C313" s="0" t="inlineStr">
        <is>
          <t>Miro Men's Pullover</t>
        </is>
      </c>
      <c r="D313" s="0" t="inlineStr">
        <is>
          <t>'129994</t>
        </is>
      </c>
      <c r="E313" s="0" t="inlineStr">
        <is>
          <t>UNI MIRO M PE:129994B-M</t>
        </is>
      </c>
      <c r="F313" s="0" t="inlineStr">
        <is>
          <t>'802129994051</t>
        </is>
      </c>
      <c r="G313" s="0" t="inlineStr">
        <is>
          <t>MENS</t>
        </is>
      </c>
      <c r="H313" s="0" t="inlineStr">
        <is>
          <t>M</t>
        </is>
      </c>
      <c r="I313" s="0">
        <v>59.99</v>
      </c>
      <c r="J313" s="0">
        <v>15</v>
      </c>
    </row>
    <row r="314" spans="1:10" customHeight="0">
      <c r="A314" s="0">
        <f>HYPERLINK("https://dl.dropboxusercontent.com/scl/fi/fg3894m5rsp8f25bv61xq/miro-129994-f.jpg?rlkey=z59y5f3g403l7tju9ansthjqh&amp;dl=0","Click to download Image")</f>
      </c>
      <c r="B314" s="0">
        <f>HYPERLINK("https://dl.dropboxusercontent.com/scl/fi/mt77eellmtb0n3vhan301/mens-pullover-size-chartsmiro.jpg?rlkey=qxkv1k8xo8g507rhtfblhqj97&amp;dl=0","Click to download SizeChart")</f>
      </c>
      <c r="C314" s="0" t="inlineStr">
        <is>
          <t>Miro Men's Pullover</t>
        </is>
      </c>
      <c r="D314" s="0" t="inlineStr">
        <is>
          <t>'129994</t>
        </is>
      </c>
      <c r="E314" s="0" t="inlineStr">
        <is>
          <t>UNI MIRO M PE:129994C-L</t>
        </is>
      </c>
      <c r="F314" s="0" t="inlineStr">
        <is>
          <t>'802129994068</t>
        </is>
      </c>
      <c r="G314" s="0" t="inlineStr">
        <is>
          <t>MENS</t>
        </is>
      </c>
      <c r="H314" s="0" t="inlineStr">
        <is>
          <t>L</t>
        </is>
      </c>
      <c r="I314" s="0">
        <v>59.99</v>
      </c>
      <c r="J314" s="0">
        <v>10</v>
      </c>
    </row>
    <row r="315" spans="1:10" customHeight="0">
      <c r="A315" s="0">
        <f>HYPERLINK("https://dl.dropboxusercontent.com/scl/fi/fg3894m5rsp8f25bv61xq/miro-129994-f.jpg?rlkey=z59y5f3g403l7tju9ansthjqh&amp;dl=0","Click to download Image")</f>
      </c>
      <c r="B315" s="0">
        <f>HYPERLINK("https://dl.dropboxusercontent.com/scl/fi/mt77eellmtb0n3vhan301/mens-pullover-size-chartsmiro.jpg?rlkey=qxkv1k8xo8g507rhtfblhqj97&amp;dl=0","Click to download SizeChart")</f>
      </c>
      <c r="C315" s="0" t="inlineStr">
        <is>
          <t>Miro Men's Pullover</t>
        </is>
      </c>
      <c r="D315" s="0" t="inlineStr">
        <is>
          <t>'129994</t>
        </is>
      </c>
      <c r="E315" s="0" t="inlineStr">
        <is>
          <t>UNI MIRO M PE:129994D-XL</t>
        </is>
      </c>
      <c r="F315" s="0" t="inlineStr">
        <is>
          <t>'802129994075</t>
        </is>
      </c>
      <c r="G315" s="0" t="inlineStr">
        <is>
          <t>MENS</t>
        </is>
      </c>
      <c r="H315" s="0" t="inlineStr">
        <is>
          <t>XL</t>
        </is>
      </c>
      <c r="I315" s="0">
        <v>59.99</v>
      </c>
      <c r="J315" s="0">
        <v>10</v>
      </c>
    </row>
    <row r="316" spans="1:10" customHeight="0">
      <c r="A316" s="0">
        <f>HYPERLINK("https://dl.dropboxusercontent.com/scl/fi/fg3894m5rsp8f25bv61xq/miro-129994-f.jpg?rlkey=z59y5f3g403l7tju9ansthjqh&amp;dl=0","Click to download Image")</f>
      </c>
      <c r="B316" s="0">
        <f>HYPERLINK("https://dl.dropboxusercontent.com/scl/fi/mt77eellmtb0n3vhan301/mens-pullover-size-chartsmiro.jpg?rlkey=qxkv1k8xo8g507rhtfblhqj97&amp;dl=0","Click to download SizeChart")</f>
      </c>
      <c r="C316" s="0" t="inlineStr">
        <is>
          <t>Miro Men's Pullover</t>
        </is>
      </c>
      <c r="D316" s="0" t="inlineStr">
        <is>
          <t>'129994</t>
        </is>
      </c>
      <c r="E316" s="0" t="inlineStr">
        <is>
          <t>UNI MIRO M PE:129994E-2XL</t>
        </is>
      </c>
      <c r="F316" s="0" t="inlineStr">
        <is>
          <t>'802129994082</t>
        </is>
      </c>
      <c r="G316" s="0" t="inlineStr">
        <is>
          <t>MENS</t>
        </is>
      </c>
      <c r="H316" s="0" t="inlineStr">
        <is>
          <t>2XL</t>
        </is>
      </c>
      <c r="I316" s="0">
        <v>59.99</v>
      </c>
      <c r="J316" s="0">
        <v>8</v>
      </c>
    </row>
    <row r="317" spans="1:10" customHeight="0">
      <c r="A317" s="0">
        <f>HYPERLINK("https://dl.dropboxusercontent.com/scl/fi/fg3894m5rsp8f25bv61xq/miro-129994-f.jpg?rlkey=z59y5f3g403l7tju9ansthjqh&amp;dl=0","Click to download Image")</f>
      </c>
      <c r="B317" s="0">
        <f>HYPERLINK("https://dl.dropboxusercontent.com/scl/fi/mt77eellmtb0n3vhan301/mens-pullover-size-chartsmiro.jpg?rlkey=qxkv1k8xo8g507rhtfblhqj97&amp;dl=0","Click to download SizeChart")</f>
      </c>
      <c r="C317" s="0" t="inlineStr">
        <is>
          <t>Miro Men's Pullover</t>
        </is>
      </c>
      <c r="D317" s="0" t="inlineStr">
        <is>
          <t>'129994</t>
        </is>
      </c>
      <c r="E317" s="0" t="inlineStr">
        <is>
          <t>UNI MIRO M PE:129994F-3XL</t>
        </is>
      </c>
      <c r="F317" s="0" t="inlineStr">
        <is>
          <t>'802129994099</t>
        </is>
      </c>
      <c r="G317" s="0" t="inlineStr">
        <is>
          <t>MENS</t>
        </is>
      </c>
      <c r="H317" s="0" t="inlineStr">
        <is>
          <t>3XL</t>
        </is>
      </c>
      <c r="I317" s="0">
        <v>59.99</v>
      </c>
      <c r="J317" s="0">
        <v>4</v>
      </c>
    </row>
    <row r="318" spans="1:10" customHeight="0">
      <c r="A318" s="0">
        <f>HYPERLINK("https://dl.dropboxusercontent.com/scl/fi/fg3894m5rsp8f25bv61xq/miro-129994-f.jpg?rlkey=z59y5f3g403l7tju9ansthjqh&amp;dl=0","Click to download Image")</f>
      </c>
      <c r="B318" s="0">
        <f>HYPERLINK("https://dl.dropboxusercontent.com/scl/fi/mt77eellmtb0n3vhan301/mens-pullover-size-chartsmiro.jpg?rlkey=qxkv1k8xo8g507rhtfblhqj97&amp;dl=0","Click to download SizeChart")</f>
      </c>
      <c r="C318" s="0" t="inlineStr">
        <is>
          <t>Miro Men's Pullover</t>
        </is>
      </c>
      <c r="D318" s="0" t="inlineStr">
        <is>
          <t>'129994</t>
        </is>
      </c>
      <c r="E318" s="0" t="inlineStr">
        <is>
          <t>UNI MIRO M PE 12PK:129994Z-12PK</t>
        </is>
      </c>
      <c r="F318" s="0" t="inlineStr">
        <is>
          <t>'802129994990</t>
        </is>
      </c>
      <c r="G318" s="0" t="inlineStr">
        <is>
          <t>MENS</t>
        </is>
      </c>
      <c r="H318" s="0" t="inlineStr">
        <is>
          <t>12 PACK</t>
        </is>
      </c>
      <c r="I318" s="0">
        <v>582</v>
      </c>
      <c r="J318" s="0">
        <v>3</v>
      </c>
    </row>
    <row r="319" spans="1:10" customHeight="0">
      <c r="A319" s="0">
        <f>HYPERLINK("https://dl.dropboxusercontent.com/scl/fi/axom6o8ge5fwcdykyqt9f/129555-f.jpg?rlkey=59gn6wmkmz8gfyvvdso3amvms&amp;dl=0","Click to download Image")</f>
      </c>
      <c r="C319" s="0" t="inlineStr">
        <is>
          <t>Marianne Women's Beanie</t>
        </is>
      </c>
      <c r="D319" s="0" t="inlineStr">
        <is>
          <t>'129555</t>
        </is>
      </c>
      <c r="E319" s="0" t="inlineStr">
        <is>
          <t>UNI MARIAN W ND:129555</t>
        </is>
      </c>
      <c r="F319" s="0" t="inlineStr">
        <is>
          <t>'702129555019</t>
        </is>
      </c>
      <c r="G319" s="0" t="inlineStr">
        <is>
          <t>WOMENS</t>
        </is>
      </c>
      <c r="I319" s="0">
        <v>24.99</v>
      </c>
      <c r="J319" s="0">
        <v>12</v>
      </c>
    </row>
    <row r="320" spans="1:10" customHeight="0">
      <c r="A320" s="0">
        <f>HYPERLINK("https://dl.dropboxusercontent.com/scl/fi/xjabr0ykahykfvkpjbuif/129877-af.jpg?rlkey=0r9pexb975dj7bbc4b4yw2val&amp;dl=0","Click to download Image")</f>
      </c>
      <c r="C320" s="0" t="inlineStr">
        <is>
          <t>Lumi Women's Cap</t>
        </is>
      </c>
      <c r="D320" s="0" t="inlineStr">
        <is>
          <t>'129877</t>
        </is>
      </c>
      <c r="E320" s="0" t="inlineStr">
        <is>
          <t>UNI LUMI A PE:129877</t>
        </is>
      </c>
      <c r="F320" s="0" t="inlineStr">
        <is>
          <t>'702129877012</t>
        </is>
      </c>
      <c r="G320" s="0" t="inlineStr">
        <is>
          <t>WOMENS</t>
        </is>
      </c>
      <c r="H320" s="0" t="inlineStr">
        <is>
          <t>WOMENS</t>
        </is>
      </c>
      <c r="I320" s="0">
        <v>24.99</v>
      </c>
      <c r="J320" s="0">
        <v>69</v>
      </c>
    </row>
    <row r="321" spans="1:10" customHeight="0">
      <c r="A321" s="0">
        <f>HYPERLINK("https://dl.dropboxusercontent.com/scl/fi/15bpqaa4de19svkqhfidm/lottie-129774-f.jpg?rlkey=mi1560pk0ms2dyto6y69873hb&amp;dl=0","Click to download Image")</f>
      </c>
      <c r="C321" s="0" t="inlineStr">
        <is>
          <t>Lottie Women's Beanie</t>
        </is>
      </c>
      <c r="D321" s="0" t="inlineStr">
        <is>
          <t>'129774</t>
        </is>
      </c>
      <c r="E321" s="0" t="inlineStr">
        <is>
          <t>UNI LOTTIE W PE:129774</t>
        </is>
      </c>
      <c r="F321" s="0" t="inlineStr">
        <is>
          <t>'702129774014</t>
        </is>
      </c>
      <c r="G321" s="0" t="inlineStr">
        <is>
          <t>WOMENS</t>
        </is>
      </c>
      <c r="H321" s="0" t="inlineStr">
        <is>
          <t>WOMENS</t>
        </is>
      </c>
      <c r="I321" s="0">
        <v>29.99</v>
      </c>
      <c r="J321" s="0">
        <v>35</v>
      </c>
    </row>
    <row r="322" spans="1:10" customHeight="0">
      <c r="A322" s="0">
        <f>HYPERLINK("https://dl.dropboxusercontent.com/scl/fi/bww8wydh10qefse89mkft/kristen-128943-f.jpg?rlkey=kvteet7zz19e7mf7cozydj7w3&amp;dl=0","Click to download Image")</f>
      </c>
      <c r="C322" s="0" t="inlineStr">
        <is>
          <t>Kristen Youth Hoodie</t>
        </is>
      </c>
      <c r="D322" s="0" t="inlineStr">
        <is>
          <t>'128943</t>
        </is>
      </c>
      <c r="E322" s="0" t="inlineStr">
        <is>
          <t>UNI KRISTE Y DG:128943B-YS</t>
        </is>
      </c>
      <c r="F322" s="0" t="inlineStr">
        <is>
          <t>'802128943012</t>
        </is>
      </c>
      <c r="G322" s="0" t="inlineStr">
        <is>
          <t>YOUTH</t>
        </is>
      </c>
      <c r="H322" s="0" t="inlineStr">
        <is>
          <t>YS</t>
        </is>
      </c>
      <c r="I322" s="0">
        <v>49.99</v>
      </c>
      <c r="J322" s="0">
        <v>13</v>
      </c>
    </row>
    <row r="323" spans="1:10" customHeight="0">
      <c r="A323" s="0">
        <f>HYPERLINK("https://dl.dropboxusercontent.com/scl/fi/bww8wydh10qefse89mkft/kristen-128943-f.jpg?rlkey=kvteet7zz19e7mf7cozydj7w3&amp;dl=0","Click to download Image")</f>
      </c>
      <c r="C323" s="0" t="inlineStr">
        <is>
          <t>Kristen Youth Hoodie</t>
        </is>
      </c>
      <c r="D323" s="0" t="inlineStr">
        <is>
          <t>'128943</t>
        </is>
      </c>
      <c r="E323" s="0" t="inlineStr">
        <is>
          <t>UNI KRISTE Y DG:128943C-YM</t>
        </is>
      </c>
      <c r="F323" s="0" t="inlineStr">
        <is>
          <t>'802128943029</t>
        </is>
      </c>
      <c r="G323" s="0" t="inlineStr">
        <is>
          <t>YOUTH</t>
        </is>
      </c>
      <c r="H323" s="0" t="inlineStr">
        <is>
          <t>YM</t>
        </is>
      </c>
      <c r="I323" s="0">
        <v>49.99</v>
      </c>
      <c r="J323" s="0">
        <v>12</v>
      </c>
    </row>
    <row r="324" spans="1:10" customHeight="0">
      <c r="A324" s="0">
        <f>HYPERLINK("https://dl.dropboxusercontent.com/scl/fi/bww8wydh10qefse89mkft/kristen-128943-f.jpg?rlkey=kvteet7zz19e7mf7cozydj7w3&amp;dl=0","Click to download Image")</f>
      </c>
      <c r="C324" s="0" t="inlineStr">
        <is>
          <t>Kristen Youth Hoodie</t>
        </is>
      </c>
      <c r="D324" s="0" t="inlineStr">
        <is>
          <t>'128943</t>
        </is>
      </c>
      <c r="E324" s="0" t="inlineStr">
        <is>
          <t>UNI KRISTE Y DG:128943D-YL</t>
        </is>
      </c>
      <c r="F324" s="0" t="inlineStr">
        <is>
          <t>'802128943036</t>
        </is>
      </c>
      <c r="G324" s="0" t="inlineStr">
        <is>
          <t>YOUTH</t>
        </is>
      </c>
      <c r="H324" s="0" t="inlineStr">
        <is>
          <t>YL</t>
        </is>
      </c>
      <c r="I324" s="0">
        <v>49.99</v>
      </c>
      <c r="J324" s="0">
        <v>12</v>
      </c>
    </row>
    <row r="325" spans="1:10" customHeight="0">
      <c r="A325" s="0">
        <f>HYPERLINK("https://dl.dropboxusercontent.com/scl/fi/bww8wydh10qefse89mkft/kristen-128943-f.jpg?rlkey=kvteet7zz19e7mf7cozydj7w3&amp;dl=0","Click to download Image")</f>
      </c>
      <c r="C325" s="0" t="inlineStr">
        <is>
          <t>Kristen Youth Hoodie</t>
        </is>
      </c>
      <c r="D325" s="0" t="inlineStr">
        <is>
          <t>'128943</t>
        </is>
      </c>
      <c r="E325" s="0" t="inlineStr">
        <is>
          <t>UNI KRISTE Y DG:128943E-YXL</t>
        </is>
      </c>
      <c r="F325" s="0" t="inlineStr">
        <is>
          <t>'802128943043</t>
        </is>
      </c>
      <c r="G325" s="0" t="inlineStr">
        <is>
          <t>YOUTH</t>
        </is>
      </c>
      <c r="H325" s="0" t="inlineStr">
        <is>
          <t>YXL</t>
        </is>
      </c>
      <c r="I325" s="0">
        <v>49.99</v>
      </c>
      <c r="J325" s="0">
        <v>12</v>
      </c>
    </row>
    <row r="326" spans="1:10" customHeight="0">
      <c r="A326" s="0">
        <f>HYPERLINK("https://dl.dropboxusercontent.com/scl/fi/bww8wydh10qefse89mkft/kristen-128943-f.jpg?rlkey=kvteet7zz19e7mf7cozydj7w3&amp;dl=0","Click to download Image")</f>
      </c>
      <c r="C326" s="0" t="inlineStr">
        <is>
          <t>Kristen Youth Hoodie</t>
        </is>
      </c>
      <c r="D326" s="0" t="inlineStr">
        <is>
          <t>'128943</t>
        </is>
      </c>
      <c r="E326" s="0" t="inlineStr">
        <is>
          <t>UNI KRISTE Y DG 12PK:128943Z-12PK</t>
        </is>
      </c>
      <c r="F326" s="0" t="inlineStr">
        <is>
          <t>'802128943999</t>
        </is>
      </c>
      <c r="G326" s="0" t="inlineStr">
        <is>
          <t>YOUTH</t>
        </is>
      </c>
      <c r="H326" s="0" t="inlineStr">
        <is>
          <t>12 PACK</t>
        </is>
      </c>
      <c r="I326" s="0">
        <v>480</v>
      </c>
      <c r="J326" s="0">
        <v>4</v>
      </c>
    </row>
    <row r="327" spans="1:10" customHeight="0">
      <c r="A327" s="0">
        <f>HYPERLINK("https://dl.dropboxusercontent.com/scl/fi/gpr7zahatnhb4tsusu66t/kristen-132533-f.jpg?rlkey=2lxqf8k2hmesbh3pk468bmdxh&amp;dl=0","Click to download Image")</f>
      </c>
      <c r="C327" s="0" t="inlineStr">
        <is>
          <t>Kristen Youth Hoodie</t>
        </is>
      </c>
      <c r="D327" s="0" t="inlineStr">
        <is>
          <t>'132533</t>
        </is>
      </c>
      <c r="E327" s="0" t="inlineStr">
        <is>
          <t>UNI KRISTE Y ND:132533B-YS</t>
        </is>
      </c>
      <c r="F327" s="0" t="inlineStr">
        <is>
          <t>'802132533018</t>
        </is>
      </c>
      <c r="G327" s="0" t="inlineStr">
        <is>
          <t>YOUTH</t>
        </is>
      </c>
      <c r="H327" s="0" t="inlineStr">
        <is>
          <t>YS</t>
        </is>
      </c>
      <c r="I327" s="0">
        <v>49.99</v>
      </c>
      <c r="J327" s="0">
        <v>7</v>
      </c>
    </row>
    <row r="328" spans="1:10" customHeight="0">
      <c r="A328" s="0">
        <f>HYPERLINK("https://dl.dropboxusercontent.com/scl/fi/gpr7zahatnhb4tsusu66t/kristen-132533-f.jpg?rlkey=2lxqf8k2hmesbh3pk468bmdxh&amp;dl=0","Click to download Image")</f>
      </c>
      <c r="C328" s="0" t="inlineStr">
        <is>
          <t>Kristen Youth Hoodie</t>
        </is>
      </c>
      <c r="D328" s="0" t="inlineStr">
        <is>
          <t>'132533</t>
        </is>
      </c>
      <c r="E328" s="0" t="inlineStr">
        <is>
          <t>UNI KRISTE Y ND:132533C-YM</t>
        </is>
      </c>
      <c r="F328" s="0" t="inlineStr">
        <is>
          <t>'802132533025</t>
        </is>
      </c>
      <c r="G328" s="0" t="inlineStr">
        <is>
          <t>YOUTH</t>
        </is>
      </c>
      <c r="H328" s="0" t="inlineStr">
        <is>
          <t>YM</t>
        </is>
      </c>
      <c r="I328" s="0">
        <v>49.99</v>
      </c>
      <c r="J328" s="0">
        <v>6</v>
      </c>
    </row>
    <row r="329" spans="1:10" customHeight="0">
      <c r="A329" s="0">
        <f>HYPERLINK("https://dl.dropboxusercontent.com/scl/fi/gpr7zahatnhb4tsusu66t/kristen-132533-f.jpg?rlkey=2lxqf8k2hmesbh3pk468bmdxh&amp;dl=0","Click to download Image")</f>
      </c>
      <c r="C329" s="0" t="inlineStr">
        <is>
          <t>Kristen Youth Hoodie</t>
        </is>
      </c>
      <c r="D329" s="0" t="inlineStr">
        <is>
          <t>'132533</t>
        </is>
      </c>
      <c r="E329" s="0" t="inlineStr">
        <is>
          <t>UNI KRISTE Y ND:132533D-YL</t>
        </is>
      </c>
      <c r="F329" s="0" t="inlineStr">
        <is>
          <t>'802132533032</t>
        </is>
      </c>
      <c r="G329" s="0" t="inlineStr">
        <is>
          <t>YOUTH</t>
        </is>
      </c>
      <c r="H329" s="0" t="inlineStr">
        <is>
          <t>YL</t>
        </is>
      </c>
      <c r="I329" s="0">
        <v>49.99</v>
      </c>
      <c r="J329" s="0">
        <v>6</v>
      </c>
    </row>
    <row r="330" spans="1:10" customHeight="0">
      <c r="A330" s="0">
        <f>HYPERLINK("https://dl.dropboxusercontent.com/scl/fi/gpr7zahatnhb4tsusu66t/kristen-132533-f.jpg?rlkey=2lxqf8k2hmesbh3pk468bmdxh&amp;dl=0","Click to download Image")</f>
      </c>
      <c r="C330" s="0" t="inlineStr">
        <is>
          <t>Kristen Youth Hoodie</t>
        </is>
      </c>
      <c r="D330" s="0" t="inlineStr">
        <is>
          <t>'132533</t>
        </is>
      </c>
      <c r="E330" s="0" t="inlineStr">
        <is>
          <t>UNI KRISTE Y ND:132533E-YXL</t>
        </is>
      </c>
      <c r="F330" s="0" t="inlineStr">
        <is>
          <t>'802132533049</t>
        </is>
      </c>
      <c r="G330" s="0" t="inlineStr">
        <is>
          <t>YOUTH</t>
        </is>
      </c>
      <c r="H330" s="0" t="inlineStr">
        <is>
          <t>YXL</t>
        </is>
      </c>
      <c r="I330" s="0">
        <v>49.99</v>
      </c>
      <c r="J330" s="0">
        <v>6</v>
      </c>
    </row>
    <row r="331" spans="1:10" customHeight="0">
      <c r="A331" s="0">
        <f>HYPERLINK("https://dl.dropboxusercontent.com/scl/fi/gpr7zahatnhb4tsusu66t/kristen-132533-f.jpg?rlkey=2lxqf8k2hmesbh3pk468bmdxh&amp;dl=0","Click to download Image")</f>
      </c>
      <c r="C331" s="0" t="inlineStr">
        <is>
          <t>Kristen Youth Hoodie</t>
        </is>
      </c>
      <c r="D331" s="0" t="inlineStr">
        <is>
          <t>'132533</t>
        </is>
      </c>
      <c r="E331" s="0" t="inlineStr">
        <is>
          <t>UNI KRISTE Y ND 12PK:132533Z-12PK</t>
        </is>
      </c>
      <c r="F331" s="0" t="inlineStr">
        <is>
          <t>'802132533995</t>
        </is>
      </c>
      <c r="G331" s="0" t="inlineStr">
        <is>
          <t>YOUTH</t>
        </is>
      </c>
      <c r="H331" s="0" t="inlineStr">
        <is>
          <t>12 PACK</t>
        </is>
      </c>
      <c r="I331" s="0">
        <v>480</v>
      </c>
      <c r="J331" s="0">
        <v>2</v>
      </c>
    </row>
    <row r="332" spans="1:10" customHeight="0">
      <c r="A332" s="0">
        <f>HYPERLINK("https://dl.dropboxusercontent.com/scl/fi/khm20m3f1vsqnrc59ye7t/kristen-128943-f.jpg?rlkey=rpvtj5n49y2mk0402doxn9y8l&amp;dl=0","Click to download Image")</f>
      </c>
      <c r="C332" s="0" t="inlineStr">
        <is>
          <t>Kristen Toddler Hoodie</t>
        </is>
      </c>
      <c r="D332" s="0" t="inlineStr">
        <is>
          <t>'128968</t>
        </is>
      </c>
      <c r="E332" s="0" t="inlineStr">
        <is>
          <t>UNI KRISTE T DG:128968A-2T</t>
        </is>
      </c>
      <c r="F332" s="0" t="inlineStr">
        <is>
          <t>'802128968084</t>
        </is>
      </c>
      <c r="G332" s="0" t="inlineStr">
        <is>
          <t>TODDLER</t>
        </is>
      </c>
      <c r="H332" s="0" t="inlineStr">
        <is>
          <t>2T</t>
        </is>
      </c>
      <c r="I332" s="0">
        <v>49.99</v>
      </c>
      <c r="J332" s="0">
        <v>12</v>
      </c>
    </row>
    <row r="333" spans="1:10" customHeight="0">
      <c r="A333" s="0">
        <f>HYPERLINK("https://dl.dropboxusercontent.com/scl/fi/khm20m3f1vsqnrc59ye7t/kristen-128943-f.jpg?rlkey=rpvtj5n49y2mk0402doxn9y8l&amp;dl=0","Click to download Image")</f>
      </c>
      <c r="C333" s="0" t="inlineStr">
        <is>
          <t>Kristen Toddler Hoodie</t>
        </is>
      </c>
      <c r="D333" s="0" t="inlineStr">
        <is>
          <t>'128968</t>
        </is>
      </c>
      <c r="E333" s="0" t="inlineStr">
        <is>
          <t>UNI KRISTE T DG:128968B-3T</t>
        </is>
      </c>
      <c r="F333" s="0" t="inlineStr">
        <is>
          <t>'802128968091</t>
        </is>
      </c>
      <c r="G333" s="0" t="inlineStr">
        <is>
          <t>TODDLER</t>
        </is>
      </c>
      <c r="H333" s="0" t="inlineStr">
        <is>
          <t>3T</t>
        </is>
      </c>
      <c r="I333" s="0">
        <v>49.99</v>
      </c>
      <c r="J333" s="0">
        <v>12</v>
      </c>
    </row>
    <row r="334" spans="1:10" customHeight="0">
      <c r="A334" s="0">
        <f>HYPERLINK("https://dl.dropboxusercontent.com/scl/fi/khm20m3f1vsqnrc59ye7t/kristen-128943-f.jpg?rlkey=rpvtj5n49y2mk0402doxn9y8l&amp;dl=0","Click to download Image")</f>
      </c>
      <c r="C334" s="0" t="inlineStr">
        <is>
          <t>Kristen Toddler Hoodie</t>
        </is>
      </c>
      <c r="D334" s="0" t="inlineStr">
        <is>
          <t>'128968</t>
        </is>
      </c>
      <c r="E334" s="0" t="inlineStr">
        <is>
          <t>UNI KRISTE T DG:128968C-4T</t>
        </is>
      </c>
      <c r="F334" s="0" t="inlineStr">
        <is>
          <t>'802128968107</t>
        </is>
      </c>
      <c r="G334" s="0" t="inlineStr">
        <is>
          <t>TODDLER</t>
        </is>
      </c>
      <c r="H334" s="0" t="inlineStr">
        <is>
          <t>4T</t>
        </is>
      </c>
      <c r="I334" s="0">
        <v>49.99</v>
      </c>
      <c r="J334" s="0">
        <v>12</v>
      </c>
    </row>
    <row r="335" spans="1:10" customHeight="0">
      <c r="A335" s="0">
        <f>HYPERLINK("https://dl.dropboxusercontent.com/scl/fi/khm20m3f1vsqnrc59ye7t/kristen-128943-f.jpg?rlkey=rpvtj5n49y2mk0402doxn9y8l&amp;dl=0","Click to download Image")</f>
      </c>
      <c r="C335" s="0" t="inlineStr">
        <is>
          <t>Kristen Toddler Hoodie</t>
        </is>
      </c>
      <c r="D335" s="0" t="inlineStr">
        <is>
          <t>'128968</t>
        </is>
      </c>
      <c r="E335" s="0" t="inlineStr">
        <is>
          <t>UNI KRISTE T DG:128968D-5T</t>
        </is>
      </c>
      <c r="F335" s="0" t="inlineStr">
        <is>
          <t>'802128968114</t>
        </is>
      </c>
      <c r="G335" s="0" t="inlineStr">
        <is>
          <t>TODDLER</t>
        </is>
      </c>
      <c r="H335" s="0" t="inlineStr">
        <is>
          <t>5T</t>
        </is>
      </c>
      <c r="I335" s="0">
        <v>49.99</v>
      </c>
      <c r="J335" s="0">
        <v>13</v>
      </c>
    </row>
    <row r="336" spans="1:10" customHeight="0">
      <c r="A336" s="0">
        <f>HYPERLINK("https://dl.dropboxusercontent.com/scl/fi/khm20m3f1vsqnrc59ye7t/kristen-128943-f.jpg?rlkey=rpvtj5n49y2mk0402doxn9y8l&amp;dl=0","Click to download Image")</f>
      </c>
      <c r="C336" s="0" t="inlineStr">
        <is>
          <t>Kristen Toddler Hoodie</t>
        </is>
      </c>
      <c r="D336" s="0" t="inlineStr">
        <is>
          <t>'128968</t>
        </is>
      </c>
      <c r="E336" s="0" t="inlineStr">
        <is>
          <t>UNI KRISTE T DG 12PK:128968Z-12PK</t>
        </is>
      </c>
      <c r="F336" s="0" t="inlineStr">
        <is>
          <t>'802128968992</t>
        </is>
      </c>
      <c r="G336" s="0" t="inlineStr">
        <is>
          <t>TODDLER</t>
        </is>
      </c>
      <c r="H336" s="0" t="inlineStr">
        <is>
          <t>12 PACK</t>
        </is>
      </c>
      <c r="I336" s="0">
        <v>480</v>
      </c>
      <c r="J336" s="0">
        <v>4</v>
      </c>
    </row>
    <row r="337" spans="1:10" customHeight="0">
      <c r="A337" s="0">
        <f>HYPERLINK("https://dl.dropboxusercontent.com/scl/fi/bj81f0f6pabl8fefplz5z/kristen-132533-f.jpg?rlkey=1eaq51i65szmhzvtjaarsls8z&amp;dl=0","Click to download Image")</f>
      </c>
      <c r="C337" s="0" t="inlineStr">
        <is>
          <t>Kristen Toddler Hoodie</t>
        </is>
      </c>
      <c r="D337" s="0" t="inlineStr">
        <is>
          <t>'132630</t>
        </is>
      </c>
      <c r="E337" s="0" t="inlineStr">
        <is>
          <t>UNI KRISTE T ND:132630A-2T</t>
        </is>
      </c>
      <c r="F337" s="0" t="inlineStr">
        <is>
          <t>'802132630083</t>
        </is>
      </c>
      <c r="G337" s="0" t="inlineStr">
        <is>
          <t>TODDLER</t>
        </is>
      </c>
      <c r="H337" s="0" t="inlineStr">
        <is>
          <t>2T</t>
        </is>
      </c>
      <c r="I337" s="0">
        <v>49.99</v>
      </c>
      <c r="J337" s="0">
        <v>6</v>
      </c>
    </row>
    <row r="338" spans="1:10" customHeight="0">
      <c r="A338" s="0">
        <f>HYPERLINK("https://dl.dropboxusercontent.com/scl/fi/bj81f0f6pabl8fefplz5z/kristen-132533-f.jpg?rlkey=1eaq51i65szmhzvtjaarsls8z&amp;dl=0","Click to download Image")</f>
      </c>
      <c r="C338" s="0" t="inlineStr">
        <is>
          <t>Kristen Toddler Hoodie</t>
        </is>
      </c>
      <c r="D338" s="0" t="inlineStr">
        <is>
          <t>'132630</t>
        </is>
      </c>
      <c r="E338" s="0" t="inlineStr">
        <is>
          <t>UNI KRISTE T ND:132630B-3T</t>
        </is>
      </c>
      <c r="F338" s="0" t="inlineStr">
        <is>
          <t>'802132630090</t>
        </is>
      </c>
      <c r="G338" s="0" t="inlineStr">
        <is>
          <t>TODDLER</t>
        </is>
      </c>
      <c r="H338" s="0" t="inlineStr">
        <is>
          <t>3T</t>
        </is>
      </c>
      <c r="I338" s="0">
        <v>49.99</v>
      </c>
      <c r="J338" s="0">
        <v>6</v>
      </c>
    </row>
    <row r="339" spans="1:10" customHeight="0">
      <c r="A339" s="0">
        <f>HYPERLINK("https://dl.dropboxusercontent.com/scl/fi/bj81f0f6pabl8fefplz5z/kristen-132533-f.jpg?rlkey=1eaq51i65szmhzvtjaarsls8z&amp;dl=0","Click to download Image")</f>
      </c>
      <c r="C339" s="0" t="inlineStr">
        <is>
          <t>Kristen Toddler Hoodie</t>
        </is>
      </c>
      <c r="D339" s="0" t="inlineStr">
        <is>
          <t>'132630</t>
        </is>
      </c>
      <c r="E339" s="0" t="inlineStr">
        <is>
          <t>UNI KRISTE T ND:132630C-4T</t>
        </is>
      </c>
      <c r="F339" s="0" t="inlineStr">
        <is>
          <t>'802132630106</t>
        </is>
      </c>
      <c r="G339" s="0" t="inlineStr">
        <is>
          <t>TODDLER</t>
        </is>
      </c>
      <c r="H339" s="0" t="inlineStr">
        <is>
          <t>4T</t>
        </is>
      </c>
      <c r="I339" s="0">
        <v>49.99</v>
      </c>
      <c r="J339" s="0">
        <v>6</v>
      </c>
    </row>
    <row r="340" spans="1:10" customHeight="0">
      <c r="A340" s="0">
        <f>HYPERLINK("https://dl.dropboxusercontent.com/scl/fi/bj81f0f6pabl8fefplz5z/kristen-132533-f.jpg?rlkey=1eaq51i65szmhzvtjaarsls8z&amp;dl=0","Click to download Image")</f>
      </c>
      <c r="C340" s="0" t="inlineStr">
        <is>
          <t>Kristen Toddler Hoodie</t>
        </is>
      </c>
      <c r="D340" s="0" t="inlineStr">
        <is>
          <t>'132630</t>
        </is>
      </c>
      <c r="E340" s="0" t="inlineStr">
        <is>
          <t>UNI KRISTE T ND:132630D-5T</t>
        </is>
      </c>
      <c r="F340" s="0" t="inlineStr">
        <is>
          <t>'802132630113</t>
        </is>
      </c>
      <c r="G340" s="0" t="inlineStr">
        <is>
          <t>TODDLER</t>
        </is>
      </c>
      <c r="H340" s="0" t="inlineStr">
        <is>
          <t>5T</t>
        </is>
      </c>
      <c r="I340" s="0">
        <v>49.99</v>
      </c>
      <c r="J340" s="0">
        <v>6</v>
      </c>
    </row>
    <row r="341" spans="1:10" customHeight="0">
      <c r="A341" s="0">
        <f>HYPERLINK("https://dl.dropboxusercontent.com/scl/fi/bj81f0f6pabl8fefplz5z/kristen-132533-f.jpg?rlkey=1eaq51i65szmhzvtjaarsls8z&amp;dl=0","Click to download Image")</f>
      </c>
      <c r="C341" s="0" t="inlineStr">
        <is>
          <t>Kristen Toddler Hoodie</t>
        </is>
      </c>
      <c r="D341" s="0" t="inlineStr">
        <is>
          <t>'132630</t>
        </is>
      </c>
      <c r="E341" s="0" t="inlineStr">
        <is>
          <t>UNI KRISTE T ND 12PK:132630Z-12PK</t>
        </is>
      </c>
      <c r="F341" s="0" t="inlineStr">
        <is>
          <t>'802132630991</t>
        </is>
      </c>
      <c r="G341" s="0" t="inlineStr">
        <is>
          <t>TODDLER</t>
        </is>
      </c>
      <c r="H341" s="0" t="inlineStr">
        <is>
          <t>12 PACK</t>
        </is>
      </c>
      <c r="I341" s="0">
        <v>480</v>
      </c>
      <c r="J341" s="0">
        <v>2</v>
      </c>
    </row>
    <row r="342" spans="1:10" customHeight="0">
      <c r="A342" s="0">
        <f>HYPERLINK("https://dl.dropboxusercontent.com/scl/fi/g81ag8rztzcgn7m1m3l5y/kenny-129023-f.jpg?rlkey=bgdrwp9hqh64yfrncvykrillp&amp;dl=0","Click to download Image")</f>
      </c>
      <c r="C342" s="0" t="inlineStr">
        <is>
          <t>Kenny Men's Beanie</t>
        </is>
      </c>
      <c r="D342" s="0" t="inlineStr">
        <is>
          <t>'129023</t>
        </is>
      </c>
      <c r="E342" s="0" t="inlineStr">
        <is>
          <t>UNI KENNY M BK:129023</t>
        </is>
      </c>
      <c r="F342" s="0" t="inlineStr">
        <is>
          <t>'702129023013</t>
        </is>
      </c>
      <c r="G342" s="0" t="inlineStr">
        <is>
          <t>MENS</t>
        </is>
      </c>
      <c r="I342" s="0">
        <v>24.99</v>
      </c>
      <c r="J342" s="0">
        <v>81</v>
      </c>
    </row>
    <row r="343" spans="1:10" customHeight="0">
      <c r="A343" s="0">
        <f>HYPERLINK("https://dl.dropboxusercontent.com/scl/fi/agi7ifxh66siublbbus7u/129690-f.jpg?rlkey=a724lzpbrlyr9qfis9av8fan4&amp;dl=0","Click to download Image")</f>
      </c>
      <c r="C343" s="0" t="inlineStr">
        <is>
          <t>Huck Duffle Bag</t>
        </is>
      </c>
      <c r="D343" s="0" t="inlineStr">
        <is>
          <t>'129690</t>
        </is>
      </c>
      <c r="E343" s="0" t="inlineStr">
        <is>
          <t>UNI HUCK GY:129690</t>
        </is>
      </c>
      <c r="F343" s="0" t="inlineStr">
        <is>
          <t>'902129690011</t>
        </is>
      </c>
      <c r="H343" s="0" t="inlineStr">
        <is>
          <t>18 X 10.5 X 11.5</t>
        </is>
      </c>
      <c r="I343" s="0">
        <v>49.99</v>
      </c>
      <c r="J343" s="0">
        <v>61</v>
      </c>
    </row>
    <row r="344" spans="1:10" customHeight="0">
      <c r="A344" s="0">
        <f>HYPERLINK("https://dl.dropboxusercontent.com/scl/fi/samcqc6bl0nlnb07lnrov/129913-flat-f.jpg?rlkey=90x46yuvihefxhc9oyyme86g4&amp;dl=0","Click to download Image")</f>
      </c>
      <c r="C344" s="0" t="inlineStr">
        <is>
          <t>Evita Youth Beanie</t>
        </is>
      </c>
      <c r="D344" s="0" t="inlineStr">
        <is>
          <t>'129913</t>
        </is>
      </c>
      <c r="E344" s="0" t="inlineStr">
        <is>
          <t>UNI EVITA Y RE:129913</t>
        </is>
      </c>
      <c r="F344" s="0" t="inlineStr">
        <is>
          <t>'702129913017</t>
        </is>
      </c>
      <c r="G344" s="0" t="inlineStr">
        <is>
          <t>YOUTH</t>
        </is>
      </c>
      <c r="H344" s="0" t="inlineStr">
        <is>
          <t>YOUTH</t>
        </is>
      </c>
      <c r="I344" s="0">
        <v>29.99</v>
      </c>
      <c r="J344" s="0">
        <v>30</v>
      </c>
    </row>
    <row r="345" spans="1:10" customHeight="0">
      <c r="A345" s="0">
        <f>HYPERLINK("https://dl.dropboxusercontent.com/scl/fi/o0ddi7miima3jywtyt1ig/camilla-129844-f.jpg?rlkey=l45c85ici25gc8l25oise2jvq&amp;dl=0","Click to download Image")</f>
      </c>
      <c r="C345" s="0" t="inlineStr">
        <is>
          <t>Camilla Youth Pullover</t>
        </is>
      </c>
      <c r="D345" s="0" t="inlineStr">
        <is>
          <t>'129844</t>
        </is>
      </c>
      <c r="E345" s="0" t="inlineStr">
        <is>
          <t>UNI CAMILL Y BK:129844B-YS</t>
        </is>
      </c>
      <c r="F345" s="0" t="inlineStr">
        <is>
          <t>'802129844011</t>
        </is>
      </c>
      <c r="G345" s="0" t="inlineStr">
        <is>
          <t>YOUTH</t>
        </is>
      </c>
      <c r="H345" s="0" t="inlineStr">
        <is>
          <t>YS</t>
        </is>
      </c>
      <c r="I345" s="0">
        <v>34.99</v>
      </c>
      <c r="J345" s="0">
        <v>5</v>
      </c>
    </row>
    <row r="346" spans="1:10" customHeight="0">
      <c r="A346" s="0">
        <f>HYPERLINK("https://dl.dropboxusercontent.com/scl/fi/o0ddi7miima3jywtyt1ig/camilla-129844-f.jpg?rlkey=l45c85ici25gc8l25oise2jvq&amp;dl=0","Click to download Image")</f>
      </c>
      <c r="C346" s="0" t="inlineStr">
        <is>
          <t>Camilla Youth Pullover</t>
        </is>
      </c>
      <c r="D346" s="0" t="inlineStr">
        <is>
          <t>'129844</t>
        </is>
      </c>
      <c r="E346" s="0" t="inlineStr">
        <is>
          <t>UNI CAMILL Y BK:129844C-YM</t>
        </is>
      </c>
      <c r="F346" s="0" t="inlineStr">
        <is>
          <t>'802129844028</t>
        </is>
      </c>
      <c r="G346" s="0" t="inlineStr">
        <is>
          <t>YOUTH</t>
        </is>
      </c>
      <c r="H346" s="0" t="inlineStr">
        <is>
          <t>YM</t>
        </is>
      </c>
      <c r="I346" s="0">
        <v>34.99</v>
      </c>
      <c r="J346" s="0">
        <v>5</v>
      </c>
    </row>
    <row r="347" spans="1:10" customHeight="0">
      <c r="A347" s="0">
        <f>HYPERLINK("https://dl.dropboxusercontent.com/scl/fi/o0ddi7miima3jywtyt1ig/camilla-129844-f.jpg?rlkey=l45c85ici25gc8l25oise2jvq&amp;dl=0","Click to download Image")</f>
      </c>
      <c r="C347" s="0" t="inlineStr">
        <is>
          <t>Camilla Youth Pullover</t>
        </is>
      </c>
      <c r="D347" s="0" t="inlineStr">
        <is>
          <t>'129844</t>
        </is>
      </c>
      <c r="E347" s="0" t="inlineStr">
        <is>
          <t>UNI CAMILL Y BK:129844D-YL</t>
        </is>
      </c>
      <c r="F347" s="0" t="inlineStr">
        <is>
          <t>'802129844035</t>
        </is>
      </c>
      <c r="G347" s="0" t="inlineStr">
        <is>
          <t>YOUTH</t>
        </is>
      </c>
      <c r="H347" s="0" t="inlineStr">
        <is>
          <t>YL</t>
        </is>
      </c>
      <c r="I347" s="0">
        <v>34.99</v>
      </c>
      <c r="J347" s="0">
        <v>5</v>
      </c>
    </row>
    <row r="348" spans="1:10" customHeight="0">
      <c r="A348" s="0">
        <f>HYPERLINK("https://dl.dropboxusercontent.com/scl/fi/o0ddi7miima3jywtyt1ig/camilla-129844-f.jpg?rlkey=l45c85ici25gc8l25oise2jvq&amp;dl=0","Click to download Image")</f>
      </c>
      <c r="C348" s="0" t="inlineStr">
        <is>
          <t>Camilla Youth Pullover</t>
        </is>
      </c>
      <c r="D348" s="0" t="inlineStr">
        <is>
          <t>'129844</t>
        </is>
      </c>
      <c r="E348" s="0" t="inlineStr">
        <is>
          <t>UNI CAMILL Y BK:129844E-YXL</t>
        </is>
      </c>
      <c r="F348" s="0" t="inlineStr">
        <is>
          <t>'802129844042</t>
        </is>
      </c>
      <c r="G348" s="0" t="inlineStr">
        <is>
          <t>YOUTH</t>
        </is>
      </c>
      <c r="H348" s="0" t="inlineStr">
        <is>
          <t>YXL</t>
        </is>
      </c>
      <c r="I348" s="0">
        <v>34.99</v>
      </c>
      <c r="J348" s="0">
        <v>5</v>
      </c>
    </row>
    <row r="349" spans="1:10" customHeight="0">
      <c r="A349" s="0">
        <f>HYPERLINK("https://dl.dropboxusercontent.com/scl/fi/o0ddi7miima3jywtyt1ig/camilla-129844-f.jpg?rlkey=l45c85ici25gc8l25oise2jvq&amp;dl=0","Click to download Image")</f>
      </c>
      <c r="C349" s="0" t="inlineStr">
        <is>
          <t>Camilla Youth Pullover</t>
        </is>
      </c>
      <c r="D349" s="0" t="inlineStr">
        <is>
          <t>'129844</t>
        </is>
      </c>
      <c r="E349" s="0" t="inlineStr">
        <is>
          <t>UNI CAMILL Y BK 12PK:129844Z-12PK</t>
        </is>
      </c>
      <c r="F349" s="0" t="inlineStr">
        <is>
          <t>'802129844998</t>
        </is>
      </c>
      <c r="G349" s="0" t="inlineStr">
        <is>
          <t>YOUTH</t>
        </is>
      </c>
      <c r="H349" s="0" t="inlineStr">
        <is>
          <t>12 PACK</t>
        </is>
      </c>
      <c r="I349" s="0">
        <v>336</v>
      </c>
      <c r="J349" s="0">
        <v>1</v>
      </c>
    </row>
    <row r="350" spans="1:10" customHeight="0">
      <c r="A350" s="0">
        <f>HYPERLINK("https://dl.dropboxusercontent.com/scl/fi/8qeuxlnt4yd3btdlj16v5/camilla-129844-f.jpg?rlkey=4ejok4xj6iwycdokdrx4k0ezg&amp;dl=0","Click to download Image")</f>
      </c>
      <c r="C350" s="0" t="inlineStr">
        <is>
          <t>Camilla Toddler Pullover</t>
        </is>
      </c>
      <c r="D350" s="0" t="inlineStr">
        <is>
          <t>'131388</t>
        </is>
      </c>
      <c r="E350" s="0" t="inlineStr">
        <is>
          <t>UNI CAMILL T BK:131388A-2T</t>
        </is>
      </c>
      <c r="F350" s="0" t="inlineStr">
        <is>
          <t>'802131388008</t>
        </is>
      </c>
      <c r="G350" s="0" t="inlineStr">
        <is>
          <t>TODDLER</t>
        </is>
      </c>
      <c r="H350" s="0" t="inlineStr">
        <is>
          <t>2T</t>
        </is>
      </c>
      <c r="I350" s="0">
        <v>34.99</v>
      </c>
      <c r="J350" s="0">
        <v>5</v>
      </c>
    </row>
    <row r="351" spans="1:10" customHeight="0">
      <c r="A351" s="0">
        <f>HYPERLINK("https://dl.dropboxusercontent.com/scl/fi/8qeuxlnt4yd3btdlj16v5/camilla-129844-f.jpg?rlkey=4ejok4xj6iwycdokdrx4k0ezg&amp;dl=0","Click to download Image")</f>
      </c>
      <c r="C351" s="0" t="inlineStr">
        <is>
          <t>Camilla Toddler Pullover</t>
        </is>
      </c>
      <c r="D351" s="0" t="inlineStr">
        <is>
          <t>'131388</t>
        </is>
      </c>
      <c r="E351" s="0" t="inlineStr">
        <is>
          <t>UNI CAMILL T BK:131388B-3T</t>
        </is>
      </c>
      <c r="F351" s="0" t="inlineStr">
        <is>
          <t>'802131388091</t>
        </is>
      </c>
      <c r="G351" s="0" t="inlineStr">
        <is>
          <t>TODDLER</t>
        </is>
      </c>
      <c r="H351" s="0" t="inlineStr">
        <is>
          <t>3T</t>
        </is>
      </c>
      <c r="I351" s="0">
        <v>34.99</v>
      </c>
      <c r="J351" s="0">
        <v>5</v>
      </c>
    </row>
    <row r="352" spans="1:10" customHeight="0">
      <c r="A352" s="0">
        <f>HYPERLINK("https://dl.dropboxusercontent.com/scl/fi/8qeuxlnt4yd3btdlj16v5/camilla-129844-f.jpg?rlkey=4ejok4xj6iwycdokdrx4k0ezg&amp;dl=0","Click to download Image")</f>
      </c>
      <c r="C352" s="0" t="inlineStr">
        <is>
          <t>Camilla Toddler Pullover</t>
        </is>
      </c>
      <c r="D352" s="0" t="inlineStr">
        <is>
          <t>'131388</t>
        </is>
      </c>
      <c r="E352" s="0" t="inlineStr">
        <is>
          <t>UNI CAMILL T BK:131388C-4T</t>
        </is>
      </c>
      <c r="F352" s="0" t="inlineStr">
        <is>
          <t>'802131388107</t>
        </is>
      </c>
      <c r="G352" s="0" t="inlineStr">
        <is>
          <t>TODDLER</t>
        </is>
      </c>
      <c r="H352" s="0" t="inlineStr">
        <is>
          <t>4T</t>
        </is>
      </c>
      <c r="I352" s="0">
        <v>34.99</v>
      </c>
      <c r="J352" s="0">
        <v>5</v>
      </c>
    </row>
    <row r="353" spans="1:10" customHeight="0">
      <c r="A353" s="0">
        <f>HYPERLINK("https://dl.dropboxusercontent.com/scl/fi/8qeuxlnt4yd3btdlj16v5/camilla-129844-f.jpg?rlkey=4ejok4xj6iwycdokdrx4k0ezg&amp;dl=0","Click to download Image")</f>
      </c>
      <c r="C353" s="0" t="inlineStr">
        <is>
          <t>Camilla Toddler Pullover</t>
        </is>
      </c>
      <c r="D353" s="0" t="inlineStr">
        <is>
          <t>'131388</t>
        </is>
      </c>
      <c r="E353" s="0" t="inlineStr">
        <is>
          <t>UNI CAMILL T BK:131388D-5T</t>
        </is>
      </c>
      <c r="F353" s="0" t="inlineStr">
        <is>
          <t>'802131388114</t>
        </is>
      </c>
      <c r="G353" s="0" t="inlineStr">
        <is>
          <t>TODDLER</t>
        </is>
      </c>
      <c r="H353" s="0" t="inlineStr">
        <is>
          <t>5T</t>
        </is>
      </c>
      <c r="I353" s="0">
        <v>34.99</v>
      </c>
      <c r="J353" s="0">
        <v>4</v>
      </c>
    </row>
    <row r="354" spans="1:10" customHeight="0">
      <c r="A354" s="0">
        <f>HYPERLINK("https://dl.dropboxusercontent.com/scl/fi/8qeuxlnt4yd3btdlj16v5/camilla-129844-f.jpg?rlkey=4ejok4xj6iwycdokdrx4k0ezg&amp;dl=0","Click to download Image")</f>
      </c>
      <c r="C354" s="0" t="inlineStr">
        <is>
          <t>Camilla Toddler Pullover</t>
        </is>
      </c>
      <c r="D354" s="0" t="inlineStr">
        <is>
          <t>'131388</t>
        </is>
      </c>
      <c r="E354" s="0" t="inlineStr">
        <is>
          <t>UNI CAMILL T BK 12PK:131388Z-12PK</t>
        </is>
      </c>
      <c r="F354" s="0" t="inlineStr">
        <is>
          <t>'802131388992</t>
        </is>
      </c>
      <c r="G354" s="0" t="inlineStr">
        <is>
          <t>TODDLER</t>
        </is>
      </c>
      <c r="H354" s="0" t="inlineStr">
        <is>
          <t>12 PACK</t>
        </is>
      </c>
      <c r="I354" s="0">
        <v>336</v>
      </c>
      <c r="J354" s="0">
        <v>1</v>
      </c>
    </row>
    <row r="355" spans="1:10" customHeight="0">
      <c r="A355" s="0">
        <f>HYPERLINK("https://dl.dropboxusercontent.com/scl/fi/4a8q2ysiprbsp6ti2oqih/clarke-129837-f.jpg?rlkey=5xc8jy2nt1mywoi3kmyamwfgv&amp;dl=0","Click to download Image")</f>
      </c>
      <c r="C355" s="0" t="inlineStr">
        <is>
          <t>Clarke Youth Joggers</t>
        </is>
      </c>
      <c r="D355" s="0" t="inlineStr">
        <is>
          <t>'129837</t>
        </is>
      </c>
      <c r="E355" s="0" t="inlineStr">
        <is>
          <t>UNI CLARKE Y BK:129837B-YS</t>
        </is>
      </c>
      <c r="F355" s="0" t="inlineStr">
        <is>
          <t>'802129837013</t>
        </is>
      </c>
      <c r="G355" s="0" t="inlineStr">
        <is>
          <t>YOUTH</t>
        </is>
      </c>
      <c r="H355" s="0" t="inlineStr">
        <is>
          <t>YS</t>
        </is>
      </c>
      <c r="I355" s="0">
        <v>34.99</v>
      </c>
      <c r="J355" s="0">
        <v>6</v>
      </c>
    </row>
    <row r="356" spans="1:10" customHeight="0">
      <c r="A356" s="0">
        <f>HYPERLINK("https://dl.dropboxusercontent.com/scl/fi/4a8q2ysiprbsp6ti2oqih/clarke-129837-f.jpg?rlkey=5xc8jy2nt1mywoi3kmyamwfgv&amp;dl=0","Click to download Image")</f>
      </c>
      <c r="C356" s="0" t="inlineStr">
        <is>
          <t>Clarke Youth Joggers</t>
        </is>
      </c>
      <c r="D356" s="0" t="inlineStr">
        <is>
          <t>'129837</t>
        </is>
      </c>
      <c r="E356" s="0" t="inlineStr">
        <is>
          <t>UNI CLARKE Y BK:129837C-YM</t>
        </is>
      </c>
      <c r="F356" s="0" t="inlineStr">
        <is>
          <t>'802129837020</t>
        </is>
      </c>
      <c r="G356" s="0" t="inlineStr">
        <is>
          <t>YOUTH</t>
        </is>
      </c>
      <c r="H356" s="0" t="inlineStr">
        <is>
          <t>YM</t>
        </is>
      </c>
      <c r="I356" s="0">
        <v>34.99</v>
      </c>
      <c r="J356" s="0">
        <v>4</v>
      </c>
    </row>
    <row r="357" spans="1:10" customHeight="0">
      <c r="A357" s="0">
        <f>HYPERLINK("https://dl.dropboxusercontent.com/scl/fi/4a8q2ysiprbsp6ti2oqih/clarke-129837-f.jpg?rlkey=5xc8jy2nt1mywoi3kmyamwfgv&amp;dl=0","Click to download Image")</f>
      </c>
      <c r="C357" s="0" t="inlineStr">
        <is>
          <t>Clarke Youth Joggers</t>
        </is>
      </c>
      <c r="D357" s="0" t="inlineStr">
        <is>
          <t>'129837</t>
        </is>
      </c>
      <c r="E357" s="0" t="inlineStr">
        <is>
          <t>UNI CLARKE Y BK:129837D-YL</t>
        </is>
      </c>
      <c r="F357" s="0" t="inlineStr">
        <is>
          <t>'802129837037</t>
        </is>
      </c>
      <c r="G357" s="0" t="inlineStr">
        <is>
          <t>YOUTH</t>
        </is>
      </c>
      <c r="H357" s="0" t="inlineStr">
        <is>
          <t>YL</t>
        </is>
      </c>
      <c r="I357" s="0">
        <v>34.99</v>
      </c>
      <c r="J357" s="0">
        <v>5</v>
      </c>
    </row>
    <row r="358" spans="1:10" customHeight="0">
      <c r="A358" s="0">
        <f>HYPERLINK("https://dl.dropboxusercontent.com/scl/fi/4a8q2ysiprbsp6ti2oqih/clarke-129837-f.jpg?rlkey=5xc8jy2nt1mywoi3kmyamwfgv&amp;dl=0","Click to download Image")</f>
      </c>
      <c r="C358" s="0" t="inlineStr">
        <is>
          <t>Clarke Youth Joggers</t>
        </is>
      </c>
      <c r="D358" s="0" t="inlineStr">
        <is>
          <t>'129837</t>
        </is>
      </c>
      <c r="E358" s="0" t="inlineStr">
        <is>
          <t>UNI CLARKE Y BK:129837E-YXL</t>
        </is>
      </c>
      <c r="F358" s="0" t="inlineStr">
        <is>
          <t>'802129837044</t>
        </is>
      </c>
      <c r="G358" s="0" t="inlineStr">
        <is>
          <t>YOUTH</t>
        </is>
      </c>
      <c r="H358" s="0" t="inlineStr">
        <is>
          <t>YXL</t>
        </is>
      </c>
      <c r="I358" s="0">
        <v>34.99</v>
      </c>
      <c r="J358" s="0">
        <v>5</v>
      </c>
    </row>
    <row r="359" spans="1:10" customHeight="0">
      <c r="A359" s="0">
        <f>HYPERLINK("https://dl.dropboxusercontent.com/scl/fi/4a8q2ysiprbsp6ti2oqih/clarke-129837-f.jpg?rlkey=5xc8jy2nt1mywoi3kmyamwfgv&amp;dl=0","Click to download Image")</f>
      </c>
      <c r="C359" s="0" t="inlineStr">
        <is>
          <t>Clarke Youth Joggers</t>
        </is>
      </c>
      <c r="D359" s="0" t="inlineStr">
        <is>
          <t>'129837</t>
        </is>
      </c>
      <c r="E359" s="0" t="inlineStr">
        <is>
          <t>UNI CLARKE Y BK 12PK:129837Z-12PK</t>
        </is>
      </c>
      <c r="F359" s="0" t="inlineStr">
        <is>
          <t>'802129837990</t>
        </is>
      </c>
      <c r="G359" s="0" t="inlineStr">
        <is>
          <t>YOUTH</t>
        </is>
      </c>
      <c r="H359" s="0" t="inlineStr">
        <is>
          <t>12 PACK</t>
        </is>
      </c>
      <c r="I359" s="0">
        <v>336</v>
      </c>
      <c r="J359" s="0">
        <v>2</v>
      </c>
    </row>
    <row r="360" spans="1:10" customHeight="0">
      <c r="A360" s="0">
        <f>HYPERLINK("https://dl.dropboxusercontent.com/scl/fi/oz36gzh5e1prwzk6jzwux/clarke-129837-f.jpg?rlkey=rm9tiq0l3o9vld4gq3a1pzmza&amp;dl=0","Click to download Image")</f>
      </c>
      <c r="C360" s="0" t="inlineStr">
        <is>
          <t>Clarke Toddler Joggers</t>
        </is>
      </c>
      <c r="D360" s="0" t="inlineStr">
        <is>
          <t>'131377</t>
        </is>
      </c>
      <c r="E360" s="0" t="inlineStr">
        <is>
          <t>UNI CLARKE T BK:131377A-2T</t>
        </is>
      </c>
      <c r="F360" s="0" t="inlineStr">
        <is>
          <t>'802131377088</t>
        </is>
      </c>
      <c r="G360" s="0" t="inlineStr">
        <is>
          <t>TODDLER</t>
        </is>
      </c>
      <c r="H360" s="0" t="inlineStr">
        <is>
          <t>2T</t>
        </is>
      </c>
      <c r="I360" s="0">
        <v>34.99</v>
      </c>
      <c r="J360" s="0">
        <v>6</v>
      </c>
    </row>
    <row r="361" spans="1:10" customHeight="0">
      <c r="A361" s="0">
        <f>HYPERLINK("https://dl.dropboxusercontent.com/scl/fi/oz36gzh5e1prwzk6jzwux/clarke-129837-f.jpg?rlkey=rm9tiq0l3o9vld4gq3a1pzmza&amp;dl=0","Click to download Image")</f>
      </c>
      <c r="C361" s="0" t="inlineStr">
        <is>
          <t>Clarke Toddler Joggers</t>
        </is>
      </c>
      <c r="D361" s="0" t="inlineStr">
        <is>
          <t>'131377</t>
        </is>
      </c>
      <c r="E361" s="0" t="inlineStr">
        <is>
          <t>UNI CLARKE T BK:131377B-3T</t>
        </is>
      </c>
      <c r="F361" s="0" t="inlineStr">
        <is>
          <t>'802131377095</t>
        </is>
      </c>
      <c r="G361" s="0" t="inlineStr">
        <is>
          <t>TODDLER</t>
        </is>
      </c>
      <c r="H361" s="0" t="inlineStr">
        <is>
          <t>3T</t>
        </is>
      </c>
      <c r="I361" s="0">
        <v>34.99</v>
      </c>
      <c r="J361" s="0">
        <v>6</v>
      </c>
    </row>
    <row r="362" spans="1:10" customHeight="0">
      <c r="A362" s="0">
        <f>HYPERLINK("https://dl.dropboxusercontent.com/scl/fi/oz36gzh5e1prwzk6jzwux/clarke-129837-f.jpg?rlkey=rm9tiq0l3o9vld4gq3a1pzmza&amp;dl=0","Click to download Image")</f>
      </c>
      <c r="C362" s="0" t="inlineStr">
        <is>
          <t>Clarke Toddler Joggers</t>
        </is>
      </c>
      <c r="D362" s="0" t="inlineStr">
        <is>
          <t>'131377</t>
        </is>
      </c>
      <c r="E362" s="0" t="inlineStr">
        <is>
          <t>UNI CLARKE T BK:131377C-4T</t>
        </is>
      </c>
      <c r="F362" s="0" t="inlineStr">
        <is>
          <t>'802131377101</t>
        </is>
      </c>
      <c r="G362" s="0" t="inlineStr">
        <is>
          <t>TODDLER</t>
        </is>
      </c>
      <c r="H362" s="0" t="inlineStr">
        <is>
          <t>4T</t>
        </is>
      </c>
      <c r="I362" s="0">
        <v>34.99</v>
      </c>
      <c r="J362" s="0">
        <v>6</v>
      </c>
    </row>
    <row r="363" spans="1:10" customHeight="0">
      <c r="A363" s="0">
        <f>HYPERLINK("https://dl.dropboxusercontent.com/scl/fi/oz36gzh5e1prwzk6jzwux/clarke-129837-f.jpg?rlkey=rm9tiq0l3o9vld4gq3a1pzmza&amp;dl=0","Click to download Image")</f>
      </c>
      <c r="C363" s="0" t="inlineStr">
        <is>
          <t>Clarke Toddler Joggers</t>
        </is>
      </c>
      <c r="D363" s="0" t="inlineStr">
        <is>
          <t>'131377</t>
        </is>
      </c>
      <c r="E363" s="0" t="inlineStr">
        <is>
          <t>UNI CLARKE T BK:131377D-5T</t>
        </is>
      </c>
      <c r="F363" s="0" t="inlineStr">
        <is>
          <t>'802131377118</t>
        </is>
      </c>
      <c r="G363" s="0" t="inlineStr">
        <is>
          <t>TODDLER</t>
        </is>
      </c>
      <c r="H363" s="0" t="inlineStr">
        <is>
          <t>5T</t>
        </is>
      </c>
      <c r="I363" s="0">
        <v>34.99</v>
      </c>
      <c r="J363" s="0">
        <v>7</v>
      </c>
    </row>
    <row r="364" spans="1:10" customHeight="0">
      <c r="A364" s="0">
        <f>HYPERLINK("https://dl.dropboxusercontent.com/scl/fi/oz36gzh5e1prwzk6jzwux/clarke-129837-f.jpg?rlkey=rm9tiq0l3o9vld4gq3a1pzmza&amp;dl=0","Click to download Image")</f>
      </c>
      <c r="C364" s="0" t="inlineStr">
        <is>
          <t>Clarke Toddler Joggers</t>
        </is>
      </c>
      <c r="D364" s="0" t="inlineStr">
        <is>
          <t>'131377</t>
        </is>
      </c>
      <c r="E364" s="0" t="inlineStr">
        <is>
          <t>UNI CLARKE T BK 12PK:131377Z-12PK</t>
        </is>
      </c>
      <c r="F364" s="0" t="inlineStr">
        <is>
          <t>'802131377996</t>
        </is>
      </c>
      <c r="G364" s="0" t="inlineStr">
        <is>
          <t>TODDLER</t>
        </is>
      </c>
      <c r="H364" s="0" t="inlineStr">
        <is>
          <t>12 PACK</t>
        </is>
      </c>
      <c r="I364" s="0">
        <v>336</v>
      </c>
      <c r="J364" s="0">
        <v>2</v>
      </c>
    </row>
    <row r="365" spans="1:10" customHeight="0">
      <c r="A365" s="0">
        <f>HYPERLINK("https://dl.dropboxusercontent.com/scl/fi/cb62wyzod7yefce8ql0r1/emmett-129964-af.jpg?rlkey=2ct0d1mxw7gpceu9en3qhqjfr&amp;dl=0","Click to download Image")</f>
      </c>
      <c r="C365" s="0" t="inlineStr">
        <is>
          <t>Emmett Men's Cap</t>
        </is>
      </c>
      <c r="D365" s="0" t="inlineStr">
        <is>
          <t>'129964</t>
        </is>
      </c>
      <c r="E365" s="0" t="inlineStr">
        <is>
          <t>UNI EMMETT A PE:129964</t>
        </is>
      </c>
      <c r="F365" s="0" t="inlineStr">
        <is>
          <t>'702129964002</t>
        </is>
      </c>
      <c r="G365" s="0" t="inlineStr">
        <is>
          <t>MENS</t>
        </is>
      </c>
      <c r="H365" s="0" t="inlineStr">
        <is>
          <t>STANDARD:58CM</t>
        </is>
      </c>
      <c r="I365" s="0">
        <v>24.99</v>
      </c>
      <c r="J365" s="0">
        <v>57</v>
      </c>
    </row>
    <row r="366" spans="1:10" customHeight="0">
      <c r="A366" s="0">
        <f>HYPERLINK("https://dl.dropboxusercontent.com/scl/fi/7rjldn28hl9i7jlvkfs7j/greyson-129891-af.jpg?rlkey=p7nw24qkc93dwqik3cfog8kbl&amp;dl=0","Click to download Image")</f>
      </c>
      <c r="C366" s="0" t="inlineStr">
        <is>
          <t>Greyson Youth Cap</t>
        </is>
      </c>
      <c r="D366" s="0" t="inlineStr">
        <is>
          <t>'129891</t>
        </is>
      </c>
      <c r="E366" s="0" t="inlineStr">
        <is>
          <t>UNI GREYSO Y GY:129891</t>
        </is>
      </c>
      <c r="F366" s="0" t="inlineStr">
        <is>
          <t>'702129891032</t>
        </is>
      </c>
      <c r="G366" s="0" t="inlineStr">
        <is>
          <t>YOUTH</t>
        </is>
      </c>
      <c r="H366" s="0" t="inlineStr">
        <is>
          <t>STANDARD:55CM</t>
        </is>
      </c>
      <c r="I366" s="0">
        <v>24.99</v>
      </c>
      <c r="J366" s="0">
        <v>24</v>
      </c>
    </row>
    <row r="367" spans="1:10" customHeight="0">
      <c r="A367" s="0">
        <f>HYPERLINK("https://dl.dropboxusercontent.com/scl/fi/3vqky31zqlo09krt8n8wh/greyson-129891-af.jpg?rlkey=vfyys864uzjceslxf6ixht8ze&amp;dl=0","Click to download Image")</f>
      </c>
      <c r="C367" s="0" t="inlineStr">
        <is>
          <t>Greyson Toddler Cap</t>
        </is>
      </c>
      <c r="D367" s="0" t="inlineStr">
        <is>
          <t>'131291</t>
        </is>
      </c>
      <c r="E367" s="0" t="inlineStr">
        <is>
          <t>UNI GREYSO T GY:131291</t>
        </is>
      </c>
      <c r="F367" s="0" t="inlineStr">
        <is>
          <t>'702131291042</t>
        </is>
      </c>
      <c r="G367" s="0" t="inlineStr">
        <is>
          <t>TODDLER</t>
        </is>
      </c>
      <c r="H367" s="0" t="inlineStr">
        <is>
          <t>STANDARD:53CM</t>
        </is>
      </c>
      <c r="I367" s="0">
        <v>24.99</v>
      </c>
      <c r="J367" s="0">
        <v>12</v>
      </c>
    </row>
    <row r="368" spans="1:10" customHeight="0">
      <c r="A368" s="0">
        <f>HYPERLINK("https://dl.dropboxusercontent.com/scl/fi/z67xybi8bc64h6aymktnf/129813-f.jpg?rlkey=sa3goevza0tvk4eakebagpzwg&amp;dl=0","Click to download Image")</f>
      </c>
      <c r="C368" s="0" t="inlineStr">
        <is>
          <t>Jace Youth Henley</t>
        </is>
      </c>
      <c r="D368" s="0" t="inlineStr">
        <is>
          <t>'129813</t>
        </is>
      </c>
      <c r="E368" s="0" t="inlineStr">
        <is>
          <t>UNI JACE Y PE:129813B-YS</t>
        </is>
      </c>
      <c r="F368" s="0" t="inlineStr">
        <is>
          <t>'802129813017</t>
        </is>
      </c>
      <c r="G368" s="0" t="inlineStr">
        <is>
          <t>YOUTH</t>
        </is>
      </c>
      <c r="H368" s="0" t="inlineStr">
        <is>
          <t>YS</t>
        </is>
      </c>
      <c r="I368" s="0">
        <v>24.99</v>
      </c>
      <c r="J368" s="0">
        <v>9</v>
      </c>
    </row>
    <row r="369" spans="1:10" customHeight="0">
      <c r="A369" s="0">
        <f>HYPERLINK("https://dl.dropboxusercontent.com/scl/fi/z67xybi8bc64h6aymktnf/129813-f.jpg?rlkey=sa3goevza0tvk4eakebagpzwg&amp;dl=0","Click to download Image")</f>
      </c>
      <c r="C369" s="0" t="inlineStr">
        <is>
          <t>Jace Youth Henley</t>
        </is>
      </c>
      <c r="D369" s="0" t="inlineStr">
        <is>
          <t>'129813</t>
        </is>
      </c>
      <c r="E369" s="0" t="inlineStr">
        <is>
          <t>UNI JACE Y PE:129813C-YM</t>
        </is>
      </c>
      <c r="F369" s="0" t="inlineStr">
        <is>
          <t>'802129813024</t>
        </is>
      </c>
      <c r="G369" s="0" t="inlineStr">
        <is>
          <t>YOUTH</t>
        </is>
      </c>
      <c r="H369" s="0" t="inlineStr">
        <is>
          <t>YM</t>
        </is>
      </c>
      <c r="I369" s="0">
        <v>24.99</v>
      </c>
      <c r="J369" s="0">
        <v>8</v>
      </c>
    </row>
    <row r="370" spans="1:10" customHeight="0">
      <c r="A370" s="0">
        <f>HYPERLINK("https://dl.dropboxusercontent.com/scl/fi/z67xybi8bc64h6aymktnf/129813-f.jpg?rlkey=sa3goevza0tvk4eakebagpzwg&amp;dl=0","Click to download Image")</f>
      </c>
      <c r="C370" s="0" t="inlineStr">
        <is>
          <t>Jace Youth Henley</t>
        </is>
      </c>
      <c r="D370" s="0" t="inlineStr">
        <is>
          <t>'129813</t>
        </is>
      </c>
      <c r="E370" s="0" t="inlineStr">
        <is>
          <t>UNI JACE Y PE:129813D-YL</t>
        </is>
      </c>
      <c r="F370" s="0" t="inlineStr">
        <is>
          <t>'802129813031</t>
        </is>
      </c>
      <c r="G370" s="0" t="inlineStr">
        <is>
          <t>YOUTH</t>
        </is>
      </c>
      <c r="H370" s="0" t="inlineStr">
        <is>
          <t>YL</t>
        </is>
      </c>
      <c r="I370" s="0">
        <v>24.99</v>
      </c>
      <c r="J370" s="0">
        <v>8</v>
      </c>
    </row>
    <row r="371" spans="1:10" customHeight="0">
      <c r="A371" s="0">
        <f>HYPERLINK("https://dl.dropboxusercontent.com/scl/fi/z67xybi8bc64h6aymktnf/129813-f.jpg?rlkey=sa3goevza0tvk4eakebagpzwg&amp;dl=0","Click to download Image")</f>
      </c>
      <c r="C371" s="0" t="inlineStr">
        <is>
          <t>Jace Youth Henley</t>
        </is>
      </c>
      <c r="D371" s="0" t="inlineStr">
        <is>
          <t>'129813</t>
        </is>
      </c>
      <c r="E371" s="0" t="inlineStr">
        <is>
          <t>UNI JACE Y PE:129813E-YXL</t>
        </is>
      </c>
      <c r="F371" s="0" t="inlineStr">
        <is>
          <t>'802129813048</t>
        </is>
      </c>
      <c r="G371" s="0" t="inlineStr">
        <is>
          <t>YOUTH</t>
        </is>
      </c>
      <c r="H371" s="0" t="inlineStr">
        <is>
          <t>YXL</t>
        </is>
      </c>
      <c r="I371" s="0">
        <v>24.99</v>
      </c>
      <c r="J371" s="0">
        <v>8</v>
      </c>
    </row>
    <row r="372" spans="1:10" customHeight="0">
      <c r="A372" s="0">
        <f>HYPERLINK("https://dl.dropboxusercontent.com/scl/fi/z67xybi8bc64h6aymktnf/129813-f.jpg?rlkey=sa3goevza0tvk4eakebagpzwg&amp;dl=0","Click to download Image")</f>
      </c>
      <c r="C372" s="0" t="inlineStr">
        <is>
          <t>Jace Youth Henley</t>
        </is>
      </c>
      <c r="D372" s="0" t="inlineStr">
        <is>
          <t>'129813</t>
        </is>
      </c>
      <c r="E372" s="0" t="inlineStr">
        <is>
          <t>UNI JACE Y PE 12PK:129813Z-12PK</t>
        </is>
      </c>
      <c r="F372" s="0" t="inlineStr">
        <is>
          <t>'802129813994</t>
        </is>
      </c>
      <c r="G372" s="0" t="inlineStr">
        <is>
          <t>YOUTH</t>
        </is>
      </c>
      <c r="H372" s="0" t="inlineStr">
        <is>
          <t>12 PACK</t>
        </is>
      </c>
      <c r="I372" s="0">
        <v>240</v>
      </c>
      <c r="J372" s="0">
        <v>2</v>
      </c>
    </row>
    <row r="373" spans="1:10" customHeight="0">
      <c r="A373" s="0">
        <f>HYPERLINK("https://dl.dropboxusercontent.com/scl/fi/91xf4zv4e6i7l6we9ybul/129813-f.jpg?rlkey=6rf66d06tomfbtfjpshi8kd3e&amp;dl=0","Click to download Image")</f>
      </c>
      <c r="C373" s="0" t="inlineStr">
        <is>
          <t>Jace Toddler Henley</t>
        </is>
      </c>
      <c r="D373" s="0" t="inlineStr">
        <is>
          <t>'131392</t>
        </is>
      </c>
      <c r="E373" s="0" t="inlineStr">
        <is>
          <t>UNI JACE T PE:131392A-2T</t>
        </is>
      </c>
      <c r="F373" s="0" t="inlineStr">
        <is>
          <t>'802131392081</t>
        </is>
      </c>
      <c r="G373" s="0" t="inlineStr">
        <is>
          <t>TODDLER</t>
        </is>
      </c>
      <c r="H373" s="0" t="inlineStr">
        <is>
          <t>2T</t>
        </is>
      </c>
      <c r="I373" s="0">
        <v>24.99</v>
      </c>
      <c r="J373" s="0">
        <v>11</v>
      </c>
    </row>
    <row r="374" spans="1:10" customHeight="0">
      <c r="A374" s="0">
        <f>HYPERLINK("https://dl.dropboxusercontent.com/scl/fi/91xf4zv4e6i7l6we9ybul/129813-f.jpg?rlkey=6rf66d06tomfbtfjpshi8kd3e&amp;dl=0","Click to download Image")</f>
      </c>
      <c r="C374" s="0" t="inlineStr">
        <is>
          <t>Jace Toddler Henley</t>
        </is>
      </c>
      <c r="D374" s="0" t="inlineStr">
        <is>
          <t>'131392</t>
        </is>
      </c>
      <c r="E374" s="0" t="inlineStr">
        <is>
          <t>UNI JACE T PE:131392B-3T</t>
        </is>
      </c>
      <c r="F374" s="0" t="inlineStr">
        <is>
          <t>'802131392098</t>
        </is>
      </c>
      <c r="G374" s="0" t="inlineStr">
        <is>
          <t>TODDLER</t>
        </is>
      </c>
      <c r="H374" s="0" t="inlineStr">
        <is>
          <t>3T</t>
        </is>
      </c>
      <c r="I374" s="0">
        <v>24.99</v>
      </c>
      <c r="J374" s="0">
        <v>11</v>
      </c>
    </row>
    <row r="375" spans="1:10" customHeight="0">
      <c r="A375" s="0">
        <f>HYPERLINK("https://dl.dropboxusercontent.com/scl/fi/91xf4zv4e6i7l6we9ybul/129813-f.jpg?rlkey=6rf66d06tomfbtfjpshi8kd3e&amp;dl=0","Click to download Image")</f>
      </c>
      <c r="C375" s="0" t="inlineStr">
        <is>
          <t>Jace Toddler Henley</t>
        </is>
      </c>
      <c r="D375" s="0" t="inlineStr">
        <is>
          <t>'131392</t>
        </is>
      </c>
      <c r="E375" s="0" t="inlineStr">
        <is>
          <t>UNI JACE T PE:131392C-4T</t>
        </is>
      </c>
      <c r="F375" s="0" t="inlineStr">
        <is>
          <t>'802131392104</t>
        </is>
      </c>
      <c r="G375" s="0" t="inlineStr">
        <is>
          <t>TODDLER</t>
        </is>
      </c>
      <c r="H375" s="0" t="inlineStr">
        <is>
          <t>4T</t>
        </is>
      </c>
      <c r="I375" s="0">
        <v>24.99</v>
      </c>
      <c r="J375" s="0">
        <v>11</v>
      </c>
    </row>
    <row r="376" spans="1:10" customHeight="0">
      <c r="A376" s="0">
        <f>HYPERLINK("https://dl.dropboxusercontent.com/scl/fi/91xf4zv4e6i7l6we9ybul/129813-f.jpg?rlkey=6rf66d06tomfbtfjpshi8kd3e&amp;dl=0","Click to download Image")</f>
      </c>
      <c r="C376" s="0" t="inlineStr">
        <is>
          <t>Jace Toddler Henley</t>
        </is>
      </c>
      <c r="D376" s="0" t="inlineStr">
        <is>
          <t>'131392</t>
        </is>
      </c>
      <c r="E376" s="0" t="inlineStr">
        <is>
          <t>UNI JACE T PE:131392D-5T</t>
        </is>
      </c>
      <c r="F376" s="0" t="inlineStr">
        <is>
          <t>'802131392111</t>
        </is>
      </c>
      <c r="G376" s="0" t="inlineStr">
        <is>
          <t>TODDLER</t>
        </is>
      </c>
      <c r="H376" s="0" t="inlineStr">
        <is>
          <t>5T</t>
        </is>
      </c>
      <c r="I376" s="0">
        <v>24.99</v>
      </c>
      <c r="J376" s="0">
        <v>11</v>
      </c>
    </row>
    <row r="377" spans="1:10" customHeight="0">
      <c r="A377" s="0">
        <f>HYPERLINK("https://dl.dropboxusercontent.com/scl/fi/91xf4zv4e6i7l6we9ybul/129813-f.jpg?rlkey=6rf66d06tomfbtfjpshi8kd3e&amp;dl=0","Click to download Image")</f>
      </c>
      <c r="C377" s="0" t="inlineStr">
        <is>
          <t>Jace Toddler Henley</t>
        </is>
      </c>
      <c r="D377" s="0" t="inlineStr">
        <is>
          <t>'131392</t>
        </is>
      </c>
      <c r="E377" s="0" t="inlineStr">
        <is>
          <t>UNI JACE T PE 12PK:131392Z-12PK</t>
        </is>
      </c>
      <c r="F377" s="0" t="inlineStr">
        <is>
          <t>'802131392999</t>
        </is>
      </c>
      <c r="G377" s="0" t="inlineStr">
        <is>
          <t>TODDLER</t>
        </is>
      </c>
      <c r="H377" s="0" t="inlineStr">
        <is>
          <t>12 PACK</t>
        </is>
      </c>
      <c r="I377" s="0">
        <v>240</v>
      </c>
      <c r="J377" s="0">
        <v>3</v>
      </c>
    </row>
    <row r="378" spans="1:10" customHeight="0">
      <c r="A378" s="0">
        <f>HYPERLINK("https://dl.dropboxusercontent.com/scl/fi/ezn0qu7qppgkoibp4bjhk/kody-129749-f.jpg?rlkey=2qfcz4yn85vei7n9z8fv016z4&amp;dl=0","Click to download Image")</f>
      </c>
      <c r="B378" s="0">
        <f>HYPERLINK("https://dl.dropboxusercontent.com/scl/fi/tesb0koljrw6zqilpmqzn/infant-size-charts-2023kody.jpg?rlkey=k3dl2gwue9wa97utsr2feb5gh&amp;dl=0","Click to download SizeChart")</f>
      </c>
      <c r="C378" s="0" t="inlineStr">
        <is>
          <t>Kody Infant Bodysuit</t>
        </is>
      </c>
      <c r="D378" s="0" t="inlineStr">
        <is>
          <t>'129749</t>
        </is>
      </c>
      <c r="E378" s="0" t="inlineStr">
        <is>
          <t>UNI KODY I CO:129749A-0-3M</t>
        </is>
      </c>
      <c r="F378" s="0" t="inlineStr">
        <is>
          <t>'802129749002</t>
        </is>
      </c>
      <c r="G378" s="0" t="inlineStr">
        <is>
          <t>INFANT</t>
        </is>
      </c>
      <c r="H378" s="0" t="inlineStr">
        <is>
          <t>0-3M</t>
        </is>
      </c>
      <c r="I378" s="0">
        <v>34.99</v>
      </c>
      <c r="J378" s="0">
        <v>8</v>
      </c>
    </row>
    <row r="379" spans="1:10" customHeight="0">
      <c r="A379" s="0">
        <f>HYPERLINK("https://dl.dropboxusercontent.com/scl/fi/ezn0qu7qppgkoibp4bjhk/kody-129749-f.jpg?rlkey=2qfcz4yn85vei7n9z8fv016z4&amp;dl=0","Click to download Image")</f>
      </c>
      <c r="B379" s="0">
        <f>HYPERLINK("https://dl.dropboxusercontent.com/scl/fi/tesb0koljrw6zqilpmqzn/infant-size-charts-2023kody.jpg?rlkey=k3dl2gwue9wa97utsr2feb5gh&amp;dl=0","Click to download SizeChart")</f>
      </c>
      <c r="C379" s="0" t="inlineStr">
        <is>
          <t>Kody Infant Bodysuit</t>
        </is>
      </c>
      <c r="D379" s="0" t="inlineStr">
        <is>
          <t>'129749</t>
        </is>
      </c>
      <c r="E379" s="0" t="inlineStr">
        <is>
          <t>UNI KODY I CO:129749B-3-6M</t>
        </is>
      </c>
      <c r="F379" s="0" t="inlineStr">
        <is>
          <t>'802129749019</t>
        </is>
      </c>
      <c r="G379" s="0" t="inlineStr">
        <is>
          <t>INFANT</t>
        </is>
      </c>
      <c r="H379" s="0" t="inlineStr">
        <is>
          <t>3-6M</t>
        </is>
      </c>
      <c r="I379" s="0">
        <v>34.99</v>
      </c>
      <c r="J379" s="0">
        <v>18</v>
      </c>
    </row>
    <row r="380" spans="1:10" customHeight="0">
      <c r="A380" s="0">
        <f>HYPERLINK("https://dl.dropboxusercontent.com/scl/fi/ezn0qu7qppgkoibp4bjhk/kody-129749-f.jpg?rlkey=2qfcz4yn85vei7n9z8fv016z4&amp;dl=0","Click to download Image")</f>
      </c>
      <c r="B380" s="0">
        <f>HYPERLINK("https://dl.dropboxusercontent.com/scl/fi/tesb0koljrw6zqilpmqzn/infant-size-charts-2023kody.jpg?rlkey=k3dl2gwue9wa97utsr2feb5gh&amp;dl=0","Click to download SizeChart")</f>
      </c>
      <c r="C380" s="0" t="inlineStr">
        <is>
          <t>Kody Infant Bodysuit</t>
        </is>
      </c>
      <c r="D380" s="0" t="inlineStr">
        <is>
          <t>'129749</t>
        </is>
      </c>
      <c r="E380" s="0" t="inlineStr">
        <is>
          <t>UNI KODY I CO:129749C-6-9M</t>
        </is>
      </c>
      <c r="F380" s="0" t="inlineStr">
        <is>
          <t>'802129749026</t>
        </is>
      </c>
      <c r="G380" s="0" t="inlineStr">
        <is>
          <t>INFANT</t>
        </is>
      </c>
      <c r="H380" s="0" t="inlineStr">
        <is>
          <t>6-9M</t>
        </is>
      </c>
      <c r="I380" s="0">
        <v>34.99</v>
      </c>
      <c r="J380" s="0">
        <v>18</v>
      </c>
    </row>
    <row r="381" spans="1:10" customHeight="0">
      <c r="A381" s="0">
        <f>HYPERLINK("https://dl.dropboxusercontent.com/scl/fi/ezn0qu7qppgkoibp4bjhk/kody-129749-f.jpg?rlkey=2qfcz4yn85vei7n9z8fv016z4&amp;dl=0","Click to download Image")</f>
      </c>
      <c r="B381" s="0">
        <f>HYPERLINK("https://dl.dropboxusercontent.com/scl/fi/tesb0koljrw6zqilpmqzn/infant-size-charts-2023kody.jpg?rlkey=k3dl2gwue9wa97utsr2feb5gh&amp;dl=0","Click to download SizeChart")</f>
      </c>
      <c r="C381" s="0" t="inlineStr">
        <is>
          <t>Kody Infant Bodysuit</t>
        </is>
      </c>
      <c r="D381" s="0" t="inlineStr">
        <is>
          <t>'129749</t>
        </is>
      </c>
      <c r="E381" s="0" t="inlineStr">
        <is>
          <t>UNI KODY I CO:129749F-12M</t>
        </is>
      </c>
      <c r="F381" s="0" t="inlineStr">
        <is>
          <t>'802129749033</t>
        </is>
      </c>
      <c r="G381" s="0" t="inlineStr">
        <is>
          <t>INFANT</t>
        </is>
      </c>
      <c r="H381" s="0" t="inlineStr">
        <is>
          <t>12M</t>
        </is>
      </c>
      <c r="I381" s="0">
        <v>34.99</v>
      </c>
      <c r="J381" s="0">
        <v>14</v>
      </c>
    </row>
    <row r="382" spans="1:10" customHeight="0">
      <c r="A382" s="0">
        <f>HYPERLINK("https://dl.dropboxusercontent.com/scl/fi/ezn0qu7qppgkoibp4bjhk/kody-129749-f.jpg?rlkey=2qfcz4yn85vei7n9z8fv016z4&amp;dl=0","Click to download Image")</f>
      </c>
      <c r="B382" s="0">
        <f>HYPERLINK("https://dl.dropboxusercontent.com/scl/fi/tesb0koljrw6zqilpmqzn/infant-size-charts-2023kody.jpg?rlkey=k3dl2gwue9wa97utsr2feb5gh&amp;dl=0","Click to download SizeChart")</f>
      </c>
      <c r="C382" s="0" t="inlineStr">
        <is>
          <t>Kody Infant Bodysuit</t>
        </is>
      </c>
      <c r="D382" s="0" t="inlineStr">
        <is>
          <t>'129749</t>
        </is>
      </c>
      <c r="E382" s="0" t="inlineStr">
        <is>
          <t>UNI KODY I CO 12PK:129749Z-12PK</t>
        </is>
      </c>
      <c r="F382" s="0" t="inlineStr">
        <is>
          <t>'802129749996</t>
        </is>
      </c>
      <c r="G382" s="0" t="inlineStr">
        <is>
          <t>INFANT</t>
        </is>
      </c>
      <c r="H382" s="0" t="inlineStr">
        <is>
          <t>12 PACK</t>
        </is>
      </c>
      <c r="I382" s="0">
        <v>336</v>
      </c>
      <c r="J382" s="0">
        <v>2</v>
      </c>
    </row>
    <row r="383" spans="1:10" customHeight="0">
      <c r="A383" s="0">
        <f>HYPERLINK("https://dl.dropboxusercontent.com/scl/fi/dgfgl33rdnq6r8f2sbni3/128850-f.jpg?rlkey=wohe8eps4dh793ste0li5p8sp&amp;dl=0","Click to download Image")</f>
      </c>
      <c r="C383" s="0" t="inlineStr">
        <is>
          <t>Jaxon Toddler Long Sleeve</t>
        </is>
      </c>
      <c r="D383" s="0" t="inlineStr">
        <is>
          <t>'128854</t>
        </is>
      </c>
      <c r="E383" s="0" t="inlineStr">
        <is>
          <t>UNI JAXON T DG:128854A-2T</t>
        </is>
      </c>
      <c r="F383" s="0" t="inlineStr">
        <is>
          <t>'802128854080</t>
        </is>
      </c>
      <c r="G383" s="0" t="inlineStr">
        <is>
          <t>TODDLER</t>
        </is>
      </c>
      <c r="H383" s="0" t="inlineStr">
        <is>
          <t>2T</t>
        </is>
      </c>
      <c r="I383" s="0">
        <v>29.99</v>
      </c>
      <c r="J383" s="0">
        <v>7</v>
      </c>
    </row>
    <row r="384" spans="1:10" customHeight="0">
      <c r="A384" s="0">
        <f>HYPERLINK("https://dl.dropboxusercontent.com/scl/fi/dgfgl33rdnq6r8f2sbni3/128850-f.jpg?rlkey=wohe8eps4dh793ste0li5p8sp&amp;dl=0","Click to download Image")</f>
      </c>
      <c r="C384" s="0" t="inlineStr">
        <is>
          <t>Jaxon Toddler Long Sleeve</t>
        </is>
      </c>
      <c r="D384" s="0" t="inlineStr">
        <is>
          <t>'128854</t>
        </is>
      </c>
      <c r="E384" s="0" t="inlineStr">
        <is>
          <t>UNI JAXON T DG:128854B-3T</t>
        </is>
      </c>
      <c r="F384" s="0" t="inlineStr">
        <is>
          <t>'802128854097</t>
        </is>
      </c>
      <c r="G384" s="0" t="inlineStr">
        <is>
          <t>TODDLER</t>
        </is>
      </c>
      <c r="H384" s="0" t="inlineStr">
        <is>
          <t>3T</t>
        </is>
      </c>
      <c r="I384" s="0">
        <v>29.99</v>
      </c>
      <c r="J384" s="0">
        <v>7</v>
      </c>
    </row>
    <row r="385" spans="1:10" customHeight="0">
      <c r="A385" s="0">
        <f>HYPERLINK("https://dl.dropboxusercontent.com/scl/fi/dgfgl33rdnq6r8f2sbni3/128850-f.jpg?rlkey=wohe8eps4dh793ste0li5p8sp&amp;dl=0","Click to download Image")</f>
      </c>
      <c r="C385" s="0" t="inlineStr">
        <is>
          <t>Jaxon Toddler Long Sleeve</t>
        </is>
      </c>
      <c r="D385" s="0" t="inlineStr">
        <is>
          <t>'128854</t>
        </is>
      </c>
      <c r="E385" s="0" t="inlineStr">
        <is>
          <t>UNI JAXON T DG:128854C-4T</t>
        </is>
      </c>
      <c r="F385" s="0" t="inlineStr">
        <is>
          <t>'802128854103</t>
        </is>
      </c>
      <c r="G385" s="0" t="inlineStr">
        <is>
          <t>TODDLER</t>
        </is>
      </c>
      <c r="H385" s="0" t="inlineStr">
        <is>
          <t>4T</t>
        </is>
      </c>
      <c r="I385" s="0">
        <v>29.99</v>
      </c>
      <c r="J385" s="0">
        <v>6</v>
      </c>
    </row>
    <row r="386" spans="1:10" customHeight="0">
      <c r="A386" s="0">
        <f>HYPERLINK("https://dl.dropboxusercontent.com/scl/fi/dgfgl33rdnq6r8f2sbni3/128850-f.jpg?rlkey=wohe8eps4dh793ste0li5p8sp&amp;dl=0","Click to download Image")</f>
      </c>
      <c r="C386" s="0" t="inlineStr">
        <is>
          <t>Jaxon Toddler Long Sleeve</t>
        </is>
      </c>
      <c r="D386" s="0" t="inlineStr">
        <is>
          <t>'128854</t>
        </is>
      </c>
      <c r="E386" s="0" t="inlineStr">
        <is>
          <t>UNI JAXON T DG:128854D-5T</t>
        </is>
      </c>
      <c r="F386" s="0" t="inlineStr">
        <is>
          <t>'802128854110</t>
        </is>
      </c>
      <c r="G386" s="0" t="inlineStr">
        <is>
          <t>TODDLER</t>
        </is>
      </c>
      <c r="H386" s="0" t="inlineStr">
        <is>
          <t>5T</t>
        </is>
      </c>
      <c r="I386" s="0">
        <v>29.99</v>
      </c>
      <c r="J386" s="0">
        <v>8</v>
      </c>
    </row>
    <row r="387" spans="1:10" customHeight="0">
      <c r="A387" s="0">
        <f>HYPERLINK("https://dl.dropboxusercontent.com/scl/fi/dgfgl33rdnq6r8f2sbni3/128850-f.jpg?rlkey=wohe8eps4dh793ste0li5p8sp&amp;dl=0","Click to download Image")</f>
      </c>
      <c r="C387" s="0" t="inlineStr">
        <is>
          <t>Jaxon Toddler Long Sleeve</t>
        </is>
      </c>
      <c r="D387" s="0" t="inlineStr">
        <is>
          <t>'128854</t>
        </is>
      </c>
      <c r="E387" s="0" t="inlineStr">
        <is>
          <t>UNI JAXON T DG 12PK:128854Z-12PK</t>
        </is>
      </c>
      <c r="F387" s="0" t="inlineStr">
        <is>
          <t>'802128854998</t>
        </is>
      </c>
      <c r="G387" s="0" t="inlineStr">
        <is>
          <t>TODDLER</t>
        </is>
      </c>
      <c r="H387" s="0" t="inlineStr">
        <is>
          <t>12 PACK</t>
        </is>
      </c>
      <c r="I387" s="0">
        <v>288</v>
      </c>
      <c r="J387" s="0">
        <v>2</v>
      </c>
    </row>
    <row r="388" spans="1:10" customHeight="0">
      <c r="A388" s="0">
        <f>HYPERLINK("https://dl.dropboxusercontent.com/scl/fi/ejofva7wfrgiv4xhm1jrm/ahrens-129916-f.jpg?rlkey=7jsjcz1k7z3193v7o836f8m8o&amp;dl=0","Click to download Image")</f>
      </c>
      <c r="B388" s="0">
        <f>HYPERLINK("https://dl.dropboxusercontent.com/scl/fi/tenxmtcs4z3w7hlqdtfv7/mens-polo-size-chartsahrens.jpg?rlkey=lkiy1j8uduzhaxtv592u8p236&amp;dl=0","Click to download SizeChart")</f>
      </c>
      <c r="C388" s="0" t="inlineStr">
        <is>
          <t>Ahrens Men's Polo</t>
        </is>
      </c>
      <c r="D388" s="0" t="inlineStr">
        <is>
          <t>'129916</t>
        </is>
      </c>
      <c r="E388" s="0" t="inlineStr">
        <is>
          <t>UNI AHRENS M PE:129916A-S</t>
        </is>
      </c>
      <c r="F388" s="0" t="inlineStr">
        <is>
          <t>'802129916046</t>
        </is>
      </c>
      <c r="G388" s="0" t="inlineStr">
        <is>
          <t>MENS</t>
        </is>
      </c>
      <c r="H388" s="0" t="inlineStr">
        <is>
          <t>S</t>
        </is>
      </c>
      <c r="I388" s="0">
        <v>49.99</v>
      </c>
      <c r="J388" s="0">
        <v>4</v>
      </c>
    </row>
    <row r="389" spans="1:10" customHeight="0">
      <c r="A389" s="0">
        <f>HYPERLINK("https://dl.dropboxusercontent.com/scl/fi/ejofva7wfrgiv4xhm1jrm/ahrens-129916-f.jpg?rlkey=7jsjcz1k7z3193v7o836f8m8o&amp;dl=0","Click to download Image")</f>
      </c>
      <c r="B389" s="0">
        <f>HYPERLINK("https://dl.dropboxusercontent.com/scl/fi/tenxmtcs4z3w7hlqdtfv7/mens-polo-size-chartsahrens.jpg?rlkey=lkiy1j8uduzhaxtv592u8p236&amp;dl=0","Click to download SizeChart")</f>
      </c>
      <c r="C389" s="0" t="inlineStr">
        <is>
          <t>Ahrens Men's Polo</t>
        </is>
      </c>
      <c r="D389" s="0" t="inlineStr">
        <is>
          <t>'129916</t>
        </is>
      </c>
      <c r="E389" s="0" t="inlineStr">
        <is>
          <t>UNI AHRENS M PE:129916B-M</t>
        </is>
      </c>
      <c r="F389" s="0" t="inlineStr">
        <is>
          <t>'802129916053</t>
        </is>
      </c>
      <c r="G389" s="0" t="inlineStr">
        <is>
          <t>MENS</t>
        </is>
      </c>
      <c r="H389" s="0" t="inlineStr">
        <is>
          <t>M</t>
        </is>
      </c>
      <c r="I389" s="0">
        <v>49.99</v>
      </c>
      <c r="J389" s="0">
        <v>6</v>
      </c>
    </row>
    <row r="390" spans="1:10" customHeight="0">
      <c r="A390" s="0">
        <f>HYPERLINK("https://dl.dropboxusercontent.com/scl/fi/ejofva7wfrgiv4xhm1jrm/ahrens-129916-f.jpg?rlkey=7jsjcz1k7z3193v7o836f8m8o&amp;dl=0","Click to download Image")</f>
      </c>
      <c r="B390" s="0">
        <f>HYPERLINK("https://dl.dropboxusercontent.com/scl/fi/tenxmtcs4z3w7hlqdtfv7/mens-polo-size-chartsahrens.jpg?rlkey=lkiy1j8uduzhaxtv592u8p236&amp;dl=0","Click to download SizeChart")</f>
      </c>
      <c r="C390" s="0" t="inlineStr">
        <is>
          <t>Ahrens Men's Polo</t>
        </is>
      </c>
      <c r="D390" s="0" t="inlineStr">
        <is>
          <t>'129916</t>
        </is>
      </c>
      <c r="E390" s="0" t="inlineStr">
        <is>
          <t>UNI AHRENS M PE:129916C-L</t>
        </is>
      </c>
      <c r="F390" s="0" t="inlineStr">
        <is>
          <t>'802129916060</t>
        </is>
      </c>
      <c r="G390" s="0" t="inlineStr">
        <is>
          <t>MENS</t>
        </is>
      </c>
      <c r="H390" s="0" t="inlineStr">
        <is>
          <t>L</t>
        </is>
      </c>
      <c r="I390" s="0">
        <v>49.99</v>
      </c>
      <c r="J390" s="0">
        <v>5</v>
      </c>
    </row>
    <row r="391" spans="1:10" customHeight="0">
      <c r="A391" s="0">
        <f>HYPERLINK("https://dl.dropboxusercontent.com/scl/fi/ejofva7wfrgiv4xhm1jrm/ahrens-129916-f.jpg?rlkey=7jsjcz1k7z3193v7o836f8m8o&amp;dl=0","Click to download Image")</f>
      </c>
      <c r="B391" s="0">
        <f>HYPERLINK("https://dl.dropboxusercontent.com/scl/fi/tenxmtcs4z3w7hlqdtfv7/mens-polo-size-chartsahrens.jpg?rlkey=lkiy1j8uduzhaxtv592u8p236&amp;dl=0","Click to download SizeChart")</f>
      </c>
      <c r="C391" s="0" t="inlineStr">
        <is>
          <t>Ahrens Men's Polo</t>
        </is>
      </c>
      <c r="D391" s="0" t="inlineStr">
        <is>
          <t>'129916</t>
        </is>
      </c>
      <c r="E391" s="0" t="inlineStr">
        <is>
          <t>UNI AHRENS M PE:129916D-XL</t>
        </is>
      </c>
      <c r="F391" s="0" t="inlineStr">
        <is>
          <t>'802129916077</t>
        </is>
      </c>
      <c r="G391" s="0" t="inlineStr">
        <is>
          <t>MENS</t>
        </is>
      </c>
      <c r="H391" s="0" t="inlineStr">
        <is>
          <t>XL</t>
        </is>
      </c>
      <c r="I391" s="0">
        <v>49.99</v>
      </c>
      <c r="J391" s="0">
        <v>9</v>
      </c>
    </row>
    <row r="392" spans="1:10" customHeight="0">
      <c r="A392" s="0">
        <f>HYPERLINK("https://dl.dropboxusercontent.com/scl/fi/ejofva7wfrgiv4xhm1jrm/ahrens-129916-f.jpg?rlkey=7jsjcz1k7z3193v7o836f8m8o&amp;dl=0","Click to download Image")</f>
      </c>
      <c r="B392" s="0">
        <f>HYPERLINK("https://dl.dropboxusercontent.com/scl/fi/tenxmtcs4z3w7hlqdtfv7/mens-polo-size-chartsahrens.jpg?rlkey=lkiy1j8uduzhaxtv592u8p236&amp;dl=0","Click to download SizeChart")</f>
      </c>
      <c r="C392" s="0" t="inlineStr">
        <is>
          <t>Ahrens Men's Polo</t>
        </is>
      </c>
      <c r="D392" s="0" t="inlineStr">
        <is>
          <t>'129916</t>
        </is>
      </c>
      <c r="E392" s="0" t="inlineStr">
        <is>
          <t>UNI AHRENS M PE:129916E-2XL</t>
        </is>
      </c>
      <c r="F392" s="0" t="inlineStr">
        <is>
          <t>'802129916084</t>
        </is>
      </c>
      <c r="G392" s="0" t="inlineStr">
        <is>
          <t>MENS</t>
        </is>
      </c>
      <c r="H392" s="0" t="inlineStr">
        <is>
          <t>2XL</t>
        </is>
      </c>
      <c r="I392" s="0">
        <v>49.99</v>
      </c>
      <c r="J392" s="0">
        <v>4</v>
      </c>
    </row>
    <row r="393" spans="1:10" customHeight="0">
      <c r="A393" s="0">
        <f>HYPERLINK("https://dl.dropboxusercontent.com/scl/fi/ejofva7wfrgiv4xhm1jrm/ahrens-129916-f.jpg?rlkey=7jsjcz1k7z3193v7o836f8m8o&amp;dl=0","Click to download Image")</f>
      </c>
      <c r="B393" s="0">
        <f>HYPERLINK("https://dl.dropboxusercontent.com/scl/fi/tenxmtcs4z3w7hlqdtfv7/mens-polo-size-chartsahrens.jpg?rlkey=lkiy1j8uduzhaxtv592u8p236&amp;dl=0","Click to download SizeChart")</f>
      </c>
      <c r="C393" s="0" t="inlineStr">
        <is>
          <t>Ahrens Men's Polo</t>
        </is>
      </c>
      <c r="D393" s="0" t="inlineStr">
        <is>
          <t>'129916</t>
        </is>
      </c>
      <c r="E393" s="0" t="inlineStr">
        <is>
          <t>UNI AHRENS M PE:129916F-3XL</t>
        </is>
      </c>
      <c r="F393" s="0" t="inlineStr">
        <is>
          <t>'802129916091</t>
        </is>
      </c>
      <c r="G393" s="0" t="inlineStr">
        <is>
          <t>MENS</t>
        </is>
      </c>
      <c r="H393" s="0" t="inlineStr">
        <is>
          <t>3XL</t>
        </is>
      </c>
      <c r="I393" s="0">
        <v>49.99</v>
      </c>
      <c r="J393" s="0">
        <v>1</v>
      </c>
    </row>
    <row r="394" spans="1:10" customHeight="0">
      <c r="A394" s="0">
        <f>HYPERLINK("https://dl.dropboxusercontent.com/scl/fi/ejofva7wfrgiv4xhm1jrm/ahrens-129916-f.jpg?rlkey=7jsjcz1k7z3193v7o836f8m8o&amp;dl=0","Click to download Image")</f>
      </c>
      <c r="B394" s="0">
        <f>HYPERLINK("https://dl.dropboxusercontent.com/scl/fi/tenxmtcs4z3w7hlqdtfv7/mens-polo-size-chartsahrens.jpg?rlkey=lkiy1j8uduzhaxtv592u8p236&amp;dl=0","Click to download SizeChart")</f>
      </c>
      <c r="C394" s="0" t="inlineStr">
        <is>
          <t>Ahrens Men's Polo</t>
        </is>
      </c>
      <c r="D394" s="0" t="inlineStr">
        <is>
          <t>'129916</t>
        </is>
      </c>
      <c r="E394" s="0" t="inlineStr">
        <is>
          <t>UNI AHRENS M PE 12PK:129916Z-12PK</t>
        </is>
      </c>
      <c r="F394" s="0" t="inlineStr">
        <is>
          <t>'802129916992</t>
        </is>
      </c>
      <c r="G394" s="0" t="inlineStr">
        <is>
          <t>MENS</t>
        </is>
      </c>
      <c r="H394" s="0" t="inlineStr">
        <is>
          <t>12 PACK</t>
        </is>
      </c>
      <c r="I394" s="0">
        <v>482</v>
      </c>
      <c r="J394" s="0">
        <v>1</v>
      </c>
    </row>
    <row r="395" spans="1:10" customHeight="0">
      <c r="A395" s="0">
        <f>HYPERLINK("https://dl.dropboxusercontent.com/scl/fi/o7a9gvlu7mezmizib6vqi/f22-110bc.jpg?rlkey=s593w9noyaq5uvniz5dkkh2d0&amp;dl=0","Click to download Image")</f>
      </c>
      <c r="B395" s="0">
        <f>HYPERLINK("https://dl.dropboxusercontent.com/scl/fi/43jauudlcaf9llfkdkqfi/mens-pullover-size-chartsblaise.jpg?rlkey=eapcbi2ukhpyyl89cto22poy9&amp;dl=0","Click to download SizeChart")</f>
      </c>
      <c r="C395" s="0" t="inlineStr">
        <is>
          <t>Blaise Mens Pullover</t>
        </is>
      </c>
      <c r="D395" s="0" t="inlineStr">
        <is>
          <t>'126762</t>
        </is>
      </c>
      <c r="E395" s="0" t="inlineStr">
        <is>
          <t>UNI BLAISE M LG:126762A-S</t>
        </is>
      </c>
      <c r="F395" s="0" t="inlineStr">
        <is>
          <t>'802126762042</t>
        </is>
      </c>
      <c r="G395" s="0" t="inlineStr">
        <is>
          <t>MENS</t>
        </is>
      </c>
      <c r="H395" s="0" t="inlineStr">
        <is>
          <t>S</t>
        </is>
      </c>
      <c r="I395" s="0">
        <v>49.99</v>
      </c>
      <c r="J395" s="0">
        <v>2</v>
      </c>
    </row>
    <row r="396" spans="1:10" customHeight="0">
      <c r="A396" s="0">
        <f>HYPERLINK("https://dl.dropboxusercontent.com/scl/fi/o7a9gvlu7mezmizib6vqi/f22-110bc.jpg?rlkey=s593w9noyaq5uvniz5dkkh2d0&amp;dl=0","Click to download Image")</f>
      </c>
      <c r="B396" s="0">
        <f>HYPERLINK("https://dl.dropboxusercontent.com/scl/fi/43jauudlcaf9llfkdkqfi/mens-pullover-size-chartsblaise.jpg?rlkey=eapcbi2ukhpyyl89cto22poy9&amp;dl=0","Click to download SizeChart")</f>
      </c>
      <c r="C396" s="0" t="inlineStr">
        <is>
          <t>Blaise Mens Pullover</t>
        </is>
      </c>
      <c r="D396" s="0" t="inlineStr">
        <is>
          <t>'126762</t>
        </is>
      </c>
      <c r="E396" s="0" t="inlineStr">
        <is>
          <t>UNI BLAISE M LG:126762B-M</t>
        </is>
      </c>
      <c r="F396" s="0" t="inlineStr">
        <is>
          <t>'802126762059</t>
        </is>
      </c>
      <c r="G396" s="0" t="inlineStr">
        <is>
          <t>MENS</t>
        </is>
      </c>
      <c r="H396" s="0" t="inlineStr">
        <is>
          <t>M</t>
        </is>
      </c>
      <c r="I396" s="0">
        <v>49.99</v>
      </c>
      <c r="J396" s="0">
        <v>4</v>
      </c>
    </row>
    <row r="397" spans="1:10" customHeight="0">
      <c r="A397" s="0">
        <f>HYPERLINK("https://dl.dropboxusercontent.com/scl/fi/o7a9gvlu7mezmizib6vqi/f22-110bc.jpg?rlkey=s593w9noyaq5uvniz5dkkh2d0&amp;dl=0","Click to download Image")</f>
      </c>
      <c r="B397" s="0">
        <f>HYPERLINK("https://dl.dropboxusercontent.com/scl/fi/43jauudlcaf9llfkdkqfi/mens-pullover-size-chartsblaise.jpg?rlkey=eapcbi2ukhpyyl89cto22poy9&amp;dl=0","Click to download SizeChart")</f>
      </c>
      <c r="C397" s="0" t="inlineStr">
        <is>
          <t>Blaise Mens Pullover</t>
        </is>
      </c>
      <c r="D397" s="0" t="inlineStr">
        <is>
          <t>'126762</t>
        </is>
      </c>
      <c r="E397" s="0" t="inlineStr">
        <is>
          <t>UNI BLAISE M LG:126762C-L</t>
        </is>
      </c>
      <c r="F397" s="0" t="inlineStr">
        <is>
          <t>'802126762066</t>
        </is>
      </c>
      <c r="G397" s="0" t="inlineStr">
        <is>
          <t>MENS</t>
        </is>
      </c>
      <c r="H397" s="0" t="inlineStr">
        <is>
          <t>L</t>
        </is>
      </c>
      <c r="I397" s="0">
        <v>49.99</v>
      </c>
      <c r="J397" s="0">
        <v>3</v>
      </c>
    </row>
    <row r="398" spans="1:10" customHeight="0">
      <c r="A398" s="0">
        <f>HYPERLINK("https://dl.dropboxusercontent.com/scl/fi/o7a9gvlu7mezmizib6vqi/f22-110bc.jpg?rlkey=s593w9noyaq5uvniz5dkkh2d0&amp;dl=0","Click to download Image")</f>
      </c>
      <c r="B398" s="0">
        <f>HYPERLINK("https://dl.dropboxusercontent.com/scl/fi/43jauudlcaf9llfkdkqfi/mens-pullover-size-chartsblaise.jpg?rlkey=eapcbi2ukhpyyl89cto22poy9&amp;dl=0","Click to download SizeChart")</f>
      </c>
      <c r="C398" s="0" t="inlineStr">
        <is>
          <t>Blaise Mens Pullover</t>
        </is>
      </c>
      <c r="D398" s="0" t="inlineStr">
        <is>
          <t>'126762</t>
        </is>
      </c>
      <c r="E398" s="0" t="inlineStr">
        <is>
          <t>UNI BLAISE M LG:126762D-XL</t>
        </is>
      </c>
      <c r="F398" s="0" t="inlineStr">
        <is>
          <t>'802126762073</t>
        </is>
      </c>
      <c r="G398" s="0" t="inlineStr">
        <is>
          <t>MENS</t>
        </is>
      </c>
      <c r="H398" s="0" t="inlineStr">
        <is>
          <t>XL</t>
        </is>
      </c>
      <c r="I398" s="0">
        <v>49.99</v>
      </c>
      <c r="J398" s="0">
        <v>5</v>
      </c>
    </row>
    <row r="399" spans="1:10" customHeight="0">
      <c r="A399" s="0">
        <f>HYPERLINK("https://dl.dropboxusercontent.com/scl/fi/o7a9gvlu7mezmizib6vqi/f22-110bc.jpg?rlkey=s593w9noyaq5uvniz5dkkh2d0&amp;dl=0","Click to download Image")</f>
      </c>
      <c r="B399" s="0">
        <f>HYPERLINK("https://dl.dropboxusercontent.com/scl/fi/43jauudlcaf9llfkdkqfi/mens-pullover-size-chartsblaise.jpg?rlkey=eapcbi2ukhpyyl89cto22poy9&amp;dl=0","Click to download SizeChart")</f>
      </c>
      <c r="C399" s="0" t="inlineStr">
        <is>
          <t>Blaise Mens Pullover</t>
        </is>
      </c>
      <c r="D399" s="0" t="inlineStr">
        <is>
          <t>'126762</t>
        </is>
      </c>
      <c r="E399" s="0" t="inlineStr">
        <is>
          <t>UNI BLAISE M LG:126762E-2XL</t>
        </is>
      </c>
      <c r="F399" s="0" t="inlineStr">
        <is>
          <t>'802126762080</t>
        </is>
      </c>
      <c r="G399" s="0" t="inlineStr">
        <is>
          <t>MENS</t>
        </is>
      </c>
      <c r="H399" s="0" t="inlineStr">
        <is>
          <t>2XL</t>
        </is>
      </c>
      <c r="I399" s="0">
        <v>49.99</v>
      </c>
      <c r="J399" s="0">
        <v>3</v>
      </c>
    </row>
    <row r="400" spans="1:10" customHeight="0">
      <c r="A400" s="0">
        <f>HYPERLINK("https://dl.dropboxusercontent.com/scl/fi/o7a9gvlu7mezmizib6vqi/f22-110bc.jpg?rlkey=s593w9noyaq5uvniz5dkkh2d0&amp;dl=0","Click to download Image")</f>
      </c>
      <c r="B400" s="0">
        <f>HYPERLINK("https://dl.dropboxusercontent.com/scl/fi/43jauudlcaf9llfkdkqfi/mens-pullover-size-chartsblaise.jpg?rlkey=eapcbi2ukhpyyl89cto22poy9&amp;dl=0","Click to download SizeChart")</f>
      </c>
      <c r="C400" s="0" t="inlineStr">
        <is>
          <t>Blaise Mens Pullover</t>
        </is>
      </c>
      <c r="D400" s="0" t="inlineStr">
        <is>
          <t>'126762</t>
        </is>
      </c>
      <c r="E400" s="0" t="inlineStr">
        <is>
          <t>UNI BLAISE M LG:126762F-3XL</t>
        </is>
      </c>
      <c r="F400" s="0" t="inlineStr">
        <is>
          <t>'802126762097</t>
        </is>
      </c>
      <c r="G400" s="0" t="inlineStr">
        <is>
          <t>MENS</t>
        </is>
      </c>
      <c r="H400" s="0" t="inlineStr">
        <is>
          <t>3XL</t>
        </is>
      </c>
      <c r="I400" s="0">
        <v>49.99</v>
      </c>
      <c r="J400" s="0">
        <v>1</v>
      </c>
    </row>
    <row r="401" spans="1:10" customHeight="0">
      <c r="A401" s="0">
        <f>HYPERLINK("https://dl.dropboxusercontent.com/scl/fi/o7a9gvlu7mezmizib6vqi/f22-110bc.jpg?rlkey=s593w9noyaq5uvniz5dkkh2d0&amp;dl=0","Click to download Image")</f>
      </c>
      <c r="B401" s="0">
        <f>HYPERLINK("https://dl.dropboxusercontent.com/scl/fi/43jauudlcaf9llfkdkqfi/mens-pullover-size-chartsblaise.jpg?rlkey=eapcbi2ukhpyyl89cto22poy9&amp;dl=0","Click to download SizeChart")</f>
      </c>
      <c r="C401" s="0" t="inlineStr">
        <is>
          <t>Blaise Mens Pullover</t>
        </is>
      </c>
      <c r="D401" s="0" t="inlineStr">
        <is>
          <t>'126762</t>
        </is>
      </c>
      <c r="E401" s="0" t="inlineStr">
        <is>
          <t>UNI BLAISE M LG 12PK:126762Z-12PK</t>
        </is>
      </c>
      <c r="F401" s="0" t="inlineStr">
        <is>
          <t>'802126762998</t>
        </is>
      </c>
      <c r="G401" s="0" t="inlineStr">
        <is>
          <t>MENS</t>
        </is>
      </c>
      <c r="H401" s="0" t="inlineStr">
        <is>
          <t>12 PACK</t>
        </is>
      </c>
      <c r="I401" s="0">
        <v>486</v>
      </c>
      <c r="J401" s="0">
        <v>1</v>
      </c>
    </row>
    <row r="402" spans="1:10" customHeight="0">
      <c r="A402" s="0">
        <f>HYPERLINK("https://dl.dropboxusercontent.com/scl/fi/ko8an5wgplqhluplmvfqt/elizabeth-130149-f.jpg?rlkey=ht0unul7sw1rxeo641quqk2xc&amp;dl=0","Click to download Image")</f>
      </c>
      <c r="B402" s="0">
        <f>HYPERLINK("https://dl.dropboxusercontent.com/scl/fi/yie0cy8zt4x0nm93dmw1d/womens-polo-size-chartselizabeth.jpg?rlkey=7hgbhxt17o3r6bzguwzc9bk8q&amp;dl=0","Click to download SizeChart")</f>
      </c>
      <c r="C402" s="0" t="inlineStr">
        <is>
          <t>Elizabeth Women's Polo Tank</t>
        </is>
      </c>
      <c r="D402" s="0" t="inlineStr">
        <is>
          <t>'130149</t>
        </is>
      </c>
      <c r="E402" s="0" t="inlineStr">
        <is>
          <t>UNI ELIZAB W PE:130149A-S</t>
        </is>
      </c>
      <c r="F402" s="0" t="inlineStr">
        <is>
          <t>'802130149044</t>
        </is>
      </c>
      <c r="G402" s="0" t="inlineStr">
        <is>
          <t>WOMENS</t>
        </is>
      </c>
      <c r="H402" s="0" t="inlineStr">
        <is>
          <t>S</t>
        </is>
      </c>
      <c r="I402" s="0">
        <v>49.99</v>
      </c>
      <c r="J402" s="0">
        <v>6</v>
      </c>
    </row>
    <row r="403" spans="1:10" customHeight="0">
      <c r="A403" s="0">
        <f>HYPERLINK("https://dl.dropboxusercontent.com/scl/fi/ko8an5wgplqhluplmvfqt/elizabeth-130149-f.jpg?rlkey=ht0unul7sw1rxeo641quqk2xc&amp;dl=0","Click to download Image")</f>
      </c>
      <c r="B403" s="0">
        <f>HYPERLINK("https://dl.dropboxusercontent.com/scl/fi/yie0cy8zt4x0nm93dmw1d/womens-polo-size-chartselizabeth.jpg?rlkey=7hgbhxt17o3r6bzguwzc9bk8q&amp;dl=0","Click to download SizeChart")</f>
      </c>
      <c r="C403" s="0" t="inlineStr">
        <is>
          <t>Elizabeth Women's Polo Tank</t>
        </is>
      </c>
      <c r="D403" s="0" t="inlineStr">
        <is>
          <t>'130149</t>
        </is>
      </c>
      <c r="E403" s="0" t="inlineStr">
        <is>
          <t>UNI ELIZAB W PE:130149B-M</t>
        </is>
      </c>
      <c r="F403" s="0" t="inlineStr">
        <is>
          <t>'802130149051</t>
        </is>
      </c>
      <c r="G403" s="0" t="inlineStr">
        <is>
          <t>WOMENS</t>
        </is>
      </c>
      <c r="H403" s="0" t="inlineStr">
        <is>
          <t>M</t>
        </is>
      </c>
      <c r="I403" s="0">
        <v>49.99</v>
      </c>
      <c r="J403" s="0">
        <v>10</v>
      </c>
    </row>
    <row r="404" spans="1:10" customHeight="0">
      <c r="A404" s="0">
        <f>HYPERLINK("https://dl.dropboxusercontent.com/scl/fi/ko8an5wgplqhluplmvfqt/elizabeth-130149-f.jpg?rlkey=ht0unul7sw1rxeo641quqk2xc&amp;dl=0","Click to download Image")</f>
      </c>
      <c r="B404" s="0">
        <f>HYPERLINK("https://dl.dropboxusercontent.com/scl/fi/yie0cy8zt4x0nm93dmw1d/womens-polo-size-chartselizabeth.jpg?rlkey=7hgbhxt17o3r6bzguwzc9bk8q&amp;dl=0","Click to download SizeChart")</f>
      </c>
      <c r="C404" s="0" t="inlineStr">
        <is>
          <t>Elizabeth Women's Polo Tank</t>
        </is>
      </c>
      <c r="D404" s="0" t="inlineStr">
        <is>
          <t>'130149</t>
        </is>
      </c>
      <c r="E404" s="0" t="inlineStr">
        <is>
          <t>UNI ELIZAB W PE:130149C-L</t>
        </is>
      </c>
      <c r="F404" s="0" t="inlineStr">
        <is>
          <t>'802130149068</t>
        </is>
      </c>
      <c r="G404" s="0" t="inlineStr">
        <is>
          <t>WOMENS</t>
        </is>
      </c>
      <c r="H404" s="0" t="inlineStr">
        <is>
          <t>L</t>
        </is>
      </c>
      <c r="I404" s="0">
        <v>49.99</v>
      </c>
      <c r="J404" s="0">
        <v>9</v>
      </c>
    </row>
    <row r="405" spans="1:10" customHeight="0">
      <c r="A405" s="0">
        <f>HYPERLINK("https://dl.dropboxusercontent.com/scl/fi/ko8an5wgplqhluplmvfqt/elizabeth-130149-f.jpg?rlkey=ht0unul7sw1rxeo641quqk2xc&amp;dl=0","Click to download Image")</f>
      </c>
      <c r="B405" s="0">
        <f>HYPERLINK("https://dl.dropboxusercontent.com/scl/fi/yie0cy8zt4x0nm93dmw1d/womens-polo-size-chartselizabeth.jpg?rlkey=7hgbhxt17o3r6bzguwzc9bk8q&amp;dl=0","Click to download SizeChart")</f>
      </c>
      <c r="C405" s="0" t="inlineStr">
        <is>
          <t>Elizabeth Women's Polo Tank</t>
        </is>
      </c>
      <c r="D405" s="0" t="inlineStr">
        <is>
          <t>'130149</t>
        </is>
      </c>
      <c r="E405" s="0" t="inlineStr">
        <is>
          <t>UNI ELIZAB W PE:130149D-XL</t>
        </is>
      </c>
      <c r="F405" s="0" t="inlineStr">
        <is>
          <t>'802130149075</t>
        </is>
      </c>
      <c r="G405" s="0" t="inlineStr">
        <is>
          <t>WOMENS</t>
        </is>
      </c>
      <c r="H405" s="0" t="inlineStr">
        <is>
          <t>XL</t>
        </is>
      </c>
      <c r="I405" s="0">
        <v>49.99</v>
      </c>
      <c r="J405" s="0">
        <v>3</v>
      </c>
    </row>
    <row r="406" spans="1:10" customHeight="0">
      <c r="A406" s="0">
        <f>HYPERLINK("https://dl.dropboxusercontent.com/scl/fi/ko8an5wgplqhluplmvfqt/elizabeth-130149-f.jpg?rlkey=ht0unul7sw1rxeo641quqk2xc&amp;dl=0","Click to download Image")</f>
      </c>
      <c r="B406" s="0">
        <f>HYPERLINK("https://dl.dropboxusercontent.com/scl/fi/yie0cy8zt4x0nm93dmw1d/womens-polo-size-chartselizabeth.jpg?rlkey=7hgbhxt17o3r6bzguwzc9bk8q&amp;dl=0","Click to download SizeChart")</f>
      </c>
      <c r="C406" s="0" t="inlineStr">
        <is>
          <t>Elizabeth Women's Polo Tank</t>
        </is>
      </c>
      <c r="D406" s="0" t="inlineStr">
        <is>
          <t>'130149</t>
        </is>
      </c>
      <c r="E406" s="0" t="inlineStr">
        <is>
          <t>UNI ELIZAB W PE:130149E-2XL</t>
        </is>
      </c>
      <c r="F406" s="0" t="inlineStr">
        <is>
          <t>'802130149082</t>
        </is>
      </c>
      <c r="G406" s="0" t="inlineStr">
        <is>
          <t>WOMENS</t>
        </is>
      </c>
      <c r="H406" s="0" t="inlineStr">
        <is>
          <t>2XL</t>
        </is>
      </c>
      <c r="I406" s="0">
        <v>51.99</v>
      </c>
      <c r="J406" s="0">
        <v>1</v>
      </c>
    </row>
    <row r="407" spans="1:10" customHeight="0">
      <c r="A407" s="0">
        <f>HYPERLINK("https://dl.dropboxusercontent.com/scl/fi/ko8an5wgplqhluplmvfqt/elizabeth-130149-f.jpg?rlkey=ht0unul7sw1rxeo641quqk2xc&amp;dl=0","Click to download Image")</f>
      </c>
      <c r="B407" s="0">
        <f>HYPERLINK("https://dl.dropboxusercontent.com/scl/fi/yie0cy8zt4x0nm93dmw1d/womens-polo-size-chartselizabeth.jpg?rlkey=7hgbhxt17o3r6bzguwzc9bk8q&amp;dl=0","Click to download SizeChart")</f>
      </c>
      <c r="C407" s="0" t="inlineStr">
        <is>
          <t>Elizabeth Women's Polo Tank</t>
        </is>
      </c>
      <c r="D407" s="0" t="inlineStr">
        <is>
          <t>'130149</t>
        </is>
      </c>
      <c r="E407" s="0" t="inlineStr">
        <is>
          <t>UNI ELIZAB W PE:130149F-3XL</t>
        </is>
      </c>
      <c r="F407" s="0" t="inlineStr">
        <is>
          <t>'802130149099</t>
        </is>
      </c>
      <c r="G407" s="0" t="inlineStr">
        <is>
          <t>WOMENS</t>
        </is>
      </c>
      <c r="H407" s="0" t="inlineStr">
        <is>
          <t>3XL</t>
        </is>
      </c>
      <c r="I407" s="0">
        <v>51.99</v>
      </c>
      <c r="J407" s="0">
        <v>1</v>
      </c>
    </row>
    <row r="408" spans="1:10" customHeight="0">
      <c r="A408" s="0">
        <f>HYPERLINK("https://dl.dropboxusercontent.com/scl/fi/ko8an5wgplqhluplmvfqt/elizabeth-130149-f.jpg?rlkey=ht0unul7sw1rxeo641quqk2xc&amp;dl=0","Click to download Image")</f>
      </c>
      <c r="B408" s="0">
        <f>HYPERLINK("https://dl.dropboxusercontent.com/scl/fi/yie0cy8zt4x0nm93dmw1d/womens-polo-size-chartselizabeth.jpg?rlkey=7hgbhxt17o3r6bzguwzc9bk8q&amp;dl=0","Click to download SizeChart")</f>
      </c>
      <c r="C408" s="0" t="inlineStr">
        <is>
          <t>Elizabeth Women's Polo Tank</t>
        </is>
      </c>
      <c r="D408" s="0" t="inlineStr">
        <is>
          <t>'130149</t>
        </is>
      </c>
      <c r="E408" s="0" t="inlineStr">
        <is>
          <t>UNI ELIZAB W PE 12PK:130149Z-12PK</t>
        </is>
      </c>
      <c r="F408" s="0" t="inlineStr">
        <is>
          <t>'802130149990</t>
        </is>
      </c>
      <c r="G408" s="0" t="inlineStr">
        <is>
          <t>WOMENS</t>
        </is>
      </c>
      <c r="H408" s="0" t="inlineStr">
        <is>
          <t>12 PACK</t>
        </is>
      </c>
      <c r="I408" s="0">
        <v>480</v>
      </c>
      <c r="J408" s="0">
        <v>1</v>
      </c>
    </row>
    <row r="409" spans="1:10" customHeight="0">
      <c r="A409" s="0">
        <f>HYPERLINK("https://dl.dropboxusercontent.com/scl/fi/dvqub27seyghqwiyod1yk/draco-129480-af.jpg?rlkey=yak1akgydvni7g9j69k1fvlba&amp;dl=0","Click to download Image")</f>
      </c>
      <c r="C409" s="0" t="inlineStr">
        <is>
          <t>Draco Infant Cap</t>
        </is>
      </c>
      <c r="D409" s="0" t="inlineStr">
        <is>
          <t>'129480</t>
        </is>
      </c>
      <c r="E409" s="0" t="inlineStr">
        <is>
          <t>UNI DRACO I CO:129480</t>
        </is>
      </c>
      <c r="F409" s="0" t="inlineStr">
        <is>
          <t>'702129480052</t>
        </is>
      </c>
      <c r="G409" s="0" t="inlineStr">
        <is>
          <t>INFANT</t>
        </is>
      </c>
      <c r="H409" s="0" t="inlineStr">
        <is>
          <t>STANDARD:47CM</t>
        </is>
      </c>
      <c r="I409" s="0">
        <v>24.99</v>
      </c>
      <c r="J409" s="0">
        <v>24</v>
      </c>
    </row>
    <row r="410" spans="1:10" customHeight="0">
      <c r="A410" s="0">
        <f>HYPERLINK("https://dl.dropboxusercontent.com/scl/fi/7lrjl0nyujifr4cngeumj/thumb-sideline2023beaniesunimarianne51972.jpg?rlkey=9vozha9xv9pfwgnr714009c9y&amp;dl=0","Click to download Image")</f>
      </c>
      <c r="C410" s="0" t="inlineStr">
        <is>
          <t>Marianne Women's Beanie</t>
        </is>
      </c>
      <c r="D410" s="0" t="inlineStr">
        <is>
          <t>'140868</t>
        </is>
      </c>
      <c r="E410" s="0" t="inlineStr">
        <is>
          <t>UNI MARIAN W GY:140868</t>
        </is>
      </c>
      <c r="F410" s="0" t="inlineStr">
        <is>
          <t>'702140868013</t>
        </is>
      </c>
      <c r="G410" s="0" t="inlineStr">
        <is>
          <t>WOMENS</t>
        </is>
      </c>
      <c r="H410" s="0" t="inlineStr">
        <is>
          <t>WOMENS</t>
        </is>
      </c>
      <c r="I410" s="0">
        <v>24</v>
      </c>
      <c r="J410" s="0">
        <v>85</v>
      </c>
    </row>
    <row r="411" spans="1:10" customHeight="0">
      <c r="A411" s="0">
        <f>HYPERLINK("https://dl.dropboxusercontent.com/scl/fi/ixvz48bj6wcp3gbanelyn/fielder-133042-f.jpg?rlkey=vgj8ubjug76wwkkp6ug2opk6t&amp;dl=0","Click to download Image")</f>
      </c>
      <c r="C411" s="0" t="inlineStr">
        <is>
          <t>Fielder Youth Hoodie</t>
        </is>
      </c>
      <c r="D411" s="0" t="inlineStr">
        <is>
          <t>'133039</t>
        </is>
      </c>
      <c r="E411" s="0" t="inlineStr">
        <is>
          <t>UNI FIELDE Y AT:133039B-YS</t>
        </is>
      </c>
      <c r="F411" s="0" t="inlineStr">
        <is>
          <t>'802133039014</t>
        </is>
      </c>
      <c r="G411" s="0" t="inlineStr">
        <is>
          <t>YOUTH</t>
        </is>
      </c>
      <c r="H411" s="0" t="inlineStr">
        <is>
          <t>YS</t>
        </is>
      </c>
      <c r="I411" s="0">
        <v>59.99</v>
      </c>
      <c r="J411" s="0">
        <v>3</v>
      </c>
    </row>
    <row r="412" spans="1:10" customHeight="0">
      <c r="A412" s="0">
        <f>HYPERLINK("https://dl.dropboxusercontent.com/scl/fi/ixvz48bj6wcp3gbanelyn/fielder-133042-f.jpg?rlkey=vgj8ubjug76wwkkp6ug2opk6t&amp;dl=0","Click to download Image")</f>
      </c>
      <c r="C412" s="0" t="inlineStr">
        <is>
          <t>Fielder Youth Hoodie</t>
        </is>
      </c>
      <c r="D412" s="0" t="inlineStr">
        <is>
          <t>'133039</t>
        </is>
      </c>
      <c r="E412" s="0" t="inlineStr">
        <is>
          <t>UNI FIELDE Y AT:133039C-YM</t>
        </is>
      </c>
      <c r="F412" s="0" t="inlineStr">
        <is>
          <t>'802133039021</t>
        </is>
      </c>
      <c r="G412" s="0" t="inlineStr">
        <is>
          <t>YOUTH</t>
        </is>
      </c>
      <c r="H412" s="0" t="inlineStr">
        <is>
          <t>YM</t>
        </is>
      </c>
      <c r="I412" s="0">
        <v>59.99</v>
      </c>
      <c r="J412" s="0">
        <v>2</v>
      </c>
    </row>
    <row r="413" spans="1:10" customHeight="0">
      <c r="A413" s="0">
        <f>HYPERLINK("https://dl.dropboxusercontent.com/scl/fi/ixvz48bj6wcp3gbanelyn/fielder-133042-f.jpg?rlkey=vgj8ubjug76wwkkp6ug2opk6t&amp;dl=0","Click to download Image")</f>
      </c>
      <c r="C413" s="0" t="inlineStr">
        <is>
          <t>Fielder Youth Hoodie</t>
        </is>
      </c>
      <c r="D413" s="0" t="inlineStr">
        <is>
          <t>'133039</t>
        </is>
      </c>
      <c r="E413" s="0" t="inlineStr">
        <is>
          <t>UNI FIELDE Y AT:133039D-YL</t>
        </is>
      </c>
      <c r="F413" s="0" t="inlineStr">
        <is>
          <t>'802133039038</t>
        </is>
      </c>
      <c r="G413" s="0" t="inlineStr">
        <is>
          <t>YOUTH</t>
        </is>
      </c>
      <c r="H413" s="0" t="inlineStr">
        <is>
          <t>YL</t>
        </is>
      </c>
      <c r="I413" s="0">
        <v>59.99</v>
      </c>
      <c r="J413" s="0">
        <v>3</v>
      </c>
    </row>
    <row r="414" spans="1:10" customHeight="0">
      <c r="A414" s="0">
        <f>HYPERLINK("https://dl.dropboxusercontent.com/scl/fi/ixvz48bj6wcp3gbanelyn/fielder-133042-f.jpg?rlkey=vgj8ubjug76wwkkp6ug2opk6t&amp;dl=0","Click to download Image")</f>
      </c>
      <c r="C414" s="0" t="inlineStr">
        <is>
          <t>Fielder Youth Hoodie</t>
        </is>
      </c>
      <c r="D414" s="0" t="inlineStr">
        <is>
          <t>'133039</t>
        </is>
      </c>
      <c r="E414" s="0" t="inlineStr">
        <is>
          <t>UNI FIELDE Y AT:133039E-YXL</t>
        </is>
      </c>
      <c r="F414" s="0" t="inlineStr">
        <is>
          <t>'802133039045</t>
        </is>
      </c>
      <c r="G414" s="0" t="inlineStr">
        <is>
          <t>YOUTH</t>
        </is>
      </c>
      <c r="H414" s="0" t="inlineStr">
        <is>
          <t>YXL</t>
        </is>
      </c>
      <c r="I414" s="0">
        <v>59.99</v>
      </c>
      <c r="J414" s="0">
        <v>3</v>
      </c>
    </row>
    <row r="415" spans="1:10" customHeight="0">
      <c r="A415" s="0">
        <f>HYPERLINK("https://dl.dropboxusercontent.com/scl/fi/ixvz48bj6wcp3gbanelyn/fielder-133042-f.jpg?rlkey=vgj8ubjug76wwkkp6ug2opk6t&amp;dl=0","Click to download Image")</f>
      </c>
      <c r="C415" s="0" t="inlineStr">
        <is>
          <t>Fielder Youth Hoodie</t>
        </is>
      </c>
      <c r="D415" s="0" t="inlineStr">
        <is>
          <t>'133039</t>
        </is>
      </c>
      <c r="E415" s="0" t="inlineStr">
        <is>
          <t>UNI FIELDE Y AT 12PK:133039Z-12PK</t>
        </is>
      </c>
      <c r="F415" s="0" t="inlineStr">
        <is>
          <t>'802133039991</t>
        </is>
      </c>
      <c r="G415" s="0" t="inlineStr">
        <is>
          <t>YOUTH</t>
        </is>
      </c>
      <c r="H415" s="0" t="inlineStr">
        <is>
          <t>12 PACK</t>
        </is>
      </c>
      <c r="I415" s="0">
        <v>528</v>
      </c>
      <c r="J415" s="0">
        <v>0</v>
      </c>
    </row>
    <row r="416" spans="1:10" customHeight="0">
      <c r="A416" s="0">
        <f>HYPERLINK("https://dl.dropboxusercontent.com/scl/fi/wqn16awzfquvkiun9rncg/fielder-133042-f.jpg?rlkey=8ibn9axycrmibtm2p4myzdlwa&amp;dl=0","Click to download Image")</f>
      </c>
      <c r="C416" s="0" t="inlineStr">
        <is>
          <t>Fielder Toddler Hoodie</t>
        </is>
      </c>
      <c r="D416" s="0" t="inlineStr">
        <is>
          <t>'133042</t>
        </is>
      </c>
      <c r="E416" s="0" t="inlineStr">
        <is>
          <t>UNI FIELDE T AT:133042A-2T</t>
        </is>
      </c>
      <c r="F416" s="0" t="inlineStr">
        <is>
          <t>'802133042083</t>
        </is>
      </c>
      <c r="G416" s="0" t="inlineStr">
        <is>
          <t>TODDLER</t>
        </is>
      </c>
      <c r="H416" s="0" t="inlineStr">
        <is>
          <t>2T</t>
        </is>
      </c>
      <c r="I416" s="0">
        <v>59.99</v>
      </c>
      <c r="J416" s="0">
        <v>6</v>
      </c>
    </row>
    <row r="417" spans="1:10" customHeight="0">
      <c r="A417" s="0">
        <f>HYPERLINK("https://dl.dropboxusercontent.com/scl/fi/wqn16awzfquvkiun9rncg/fielder-133042-f.jpg?rlkey=8ibn9axycrmibtm2p4myzdlwa&amp;dl=0","Click to download Image")</f>
      </c>
      <c r="C417" s="0" t="inlineStr">
        <is>
          <t>Fielder Toddler Hoodie</t>
        </is>
      </c>
      <c r="D417" s="0" t="inlineStr">
        <is>
          <t>'133042</t>
        </is>
      </c>
      <c r="E417" s="0" t="inlineStr">
        <is>
          <t>UNI FIELDE T AT:133042B-3T</t>
        </is>
      </c>
      <c r="F417" s="0" t="inlineStr">
        <is>
          <t>'802133042090</t>
        </is>
      </c>
      <c r="G417" s="0" t="inlineStr">
        <is>
          <t>TODDLER</t>
        </is>
      </c>
      <c r="H417" s="0" t="inlineStr">
        <is>
          <t>3T</t>
        </is>
      </c>
      <c r="I417" s="0">
        <v>59.99</v>
      </c>
      <c r="J417" s="0">
        <v>6</v>
      </c>
    </row>
    <row r="418" spans="1:10" customHeight="0">
      <c r="A418" s="0">
        <f>HYPERLINK("https://dl.dropboxusercontent.com/scl/fi/wqn16awzfquvkiun9rncg/fielder-133042-f.jpg?rlkey=8ibn9axycrmibtm2p4myzdlwa&amp;dl=0","Click to download Image")</f>
      </c>
      <c r="C418" s="0" t="inlineStr">
        <is>
          <t>Fielder Toddler Hoodie</t>
        </is>
      </c>
      <c r="D418" s="0" t="inlineStr">
        <is>
          <t>'133042</t>
        </is>
      </c>
      <c r="E418" s="0" t="inlineStr">
        <is>
          <t>UNI FIELDE T AT:133042C-4T</t>
        </is>
      </c>
      <c r="F418" s="0" t="inlineStr">
        <is>
          <t>'802133042106</t>
        </is>
      </c>
      <c r="G418" s="0" t="inlineStr">
        <is>
          <t>TODDLER</t>
        </is>
      </c>
      <c r="H418" s="0" t="inlineStr">
        <is>
          <t>4T</t>
        </is>
      </c>
      <c r="I418" s="0">
        <v>59.99</v>
      </c>
      <c r="J418" s="0">
        <v>6</v>
      </c>
    </row>
    <row r="419" spans="1:10" customHeight="0">
      <c r="A419" s="0">
        <f>HYPERLINK("https://dl.dropboxusercontent.com/scl/fi/wqn16awzfquvkiun9rncg/fielder-133042-f.jpg?rlkey=8ibn9axycrmibtm2p4myzdlwa&amp;dl=0","Click to download Image")</f>
      </c>
      <c r="C419" s="0" t="inlineStr">
        <is>
          <t>Fielder Toddler Hoodie</t>
        </is>
      </c>
      <c r="D419" s="0" t="inlineStr">
        <is>
          <t>'133042</t>
        </is>
      </c>
      <c r="E419" s="0" t="inlineStr">
        <is>
          <t>UNI FIELDE T AT:133042D-5T</t>
        </is>
      </c>
      <c r="F419" s="0" t="inlineStr">
        <is>
          <t>'802133042113</t>
        </is>
      </c>
      <c r="G419" s="0" t="inlineStr">
        <is>
          <t>TODDLER</t>
        </is>
      </c>
      <c r="H419" s="0" t="inlineStr">
        <is>
          <t>5T</t>
        </is>
      </c>
      <c r="I419" s="0">
        <v>59.99</v>
      </c>
      <c r="J419" s="0">
        <v>6</v>
      </c>
    </row>
    <row r="420" spans="1:10" customHeight="0">
      <c r="A420" s="0">
        <f>HYPERLINK("https://dl.dropboxusercontent.com/scl/fi/wqn16awzfquvkiun9rncg/fielder-133042-f.jpg?rlkey=8ibn9axycrmibtm2p4myzdlwa&amp;dl=0","Click to download Image")</f>
      </c>
      <c r="C420" s="0" t="inlineStr">
        <is>
          <t>Fielder Toddler Hoodie</t>
        </is>
      </c>
      <c r="D420" s="0" t="inlineStr">
        <is>
          <t>'133042</t>
        </is>
      </c>
      <c r="E420" s="0" t="inlineStr">
        <is>
          <t>UNI FIELDE T AT 12PK:133042Z-12PK</t>
        </is>
      </c>
      <c r="F420" s="0" t="inlineStr">
        <is>
          <t>'802133042991</t>
        </is>
      </c>
      <c r="G420" s="0" t="inlineStr">
        <is>
          <t>TODDLER</t>
        </is>
      </c>
      <c r="H420" s="0" t="inlineStr">
        <is>
          <t>12 PACK</t>
        </is>
      </c>
      <c r="I420" s="0">
        <v>528</v>
      </c>
      <c r="J420" s="0">
        <v>2</v>
      </c>
    </row>
    <row r="421" spans="1:10" customHeight="0">
      <c r="A421" s="0">
        <f>HYPERLINK("https://dl.dropboxusercontent.com/scl/fi/1zrzu1cagi6uyfvtymev5/fielder-129991-f.jpg?rlkey=rd7gp8na6t32kh2e403c5vcm6&amp;dl=0","Click to download Image")</f>
      </c>
      <c r="C421" s="0" t="inlineStr">
        <is>
          <t>Fielder Youth Hoodie</t>
        </is>
      </c>
      <c r="D421" s="0" t="inlineStr">
        <is>
          <t>'132468</t>
        </is>
      </c>
      <c r="E421" s="0" t="inlineStr">
        <is>
          <t>UNI FIELDE Y BC:132468B-YS</t>
        </is>
      </c>
      <c r="F421" s="0" t="inlineStr">
        <is>
          <t>'802132468013</t>
        </is>
      </c>
      <c r="G421" s="0" t="inlineStr">
        <is>
          <t>YOUTH</t>
        </is>
      </c>
      <c r="H421" s="0" t="inlineStr">
        <is>
          <t>YS</t>
        </is>
      </c>
      <c r="I421" s="0">
        <v>59.99</v>
      </c>
      <c r="J421" s="0">
        <v>4</v>
      </c>
    </row>
    <row r="422" spans="1:10" customHeight="0">
      <c r="A422" s="0">
        <f>HYPERLINK("https://dl.dropboxusercontent.com/scl/fi/1zrzu1cagi6uyfvtymev5/fielder-129991-f.jpg?rlkey=rd7gp8na6t32kh2e403c5vcm6&amp;dl=0","Click to download Image")</f>
      </c>
      <c r="C422" s="0" t="inlineStr">
        <is>
          <t>Fielder Youth Hoodie</t>
        </is>
      </c>
      <c r="D422" s="0" t="inlineStr">
        <is>
          <t>'132468</t>
        </is>
      </c>
      <c r="E422" s="0" t="inlineStr">
        <is>
          <t>UNI FIELDE Y BC:132468C-YM</t>
        </is>
      </c>
      <c r="F422" s="0" t="inlineStr">
        <is>
          <t>'802132468020</t>
        </is>
      </c>
      <c r="G422" s="0" t="inlineStr">
        <is>
          <t>YOUTH</t>
        </is>
      </c>
      <c r="H422" s="0" t="inlineStr">
        <is>
          <t>YM</t>
        </is>
      </c>
      <c r="I422" s="0">
        <v>59.99</v>
      </c>
      <c r="J422" s="0">
        <v>4</v>
      </c>
    </row>
    <row r="423" spans="1:10" customHeight="0">
      <c r="A423" s="0">
        <f>HYPERLINK("https://dl.dropboxusercontent.com/scl/fi/1zrzu1cagi6uyfvtymev5/fielder-129991-f.jpg?rlkey=rd7gp8na6t32kh2e403c5vcm6&amp;dl=0","Click to download Image")</f>
      </c>
      <c r="C423" s="0" t="inlineStr">
        <is>
          <t>Fielder Youth Hoodie</t>
        </is>
      </c>
      <c r="D423" s="0" t="inlineStr">
        <is>
          <t>'132468</t>
        </is>
      </c>
      <c r="E423" s="0" t="inlineStr">
        <is>
          <t>UNI FIELDE Y BC:132468D-YL</t>
        </is>
      </c>
      <c r="F423" s="0" t="inlineStr">
        <is>
          <t>'802132468037</t>
        </is>
      </c>
      <c r="G423" s="0" t="inlineStr">
        <is>
          <t>YOUTH</t>
        </is>
      </c>
      <c r="H423" s="0" t="inlineStr">
        <is>
          <t>YL</t>
        </is>
      </c>
      <c r="I423" s="0">
        <v>59.99</v>
      </c>
      <c r="J423" s="0">
        <v>5</v>
      </c>
    </row>
    <row r="424" spans="1:10" customHeight="0">
      <c r="A424" s="0">
        <f>HYPERLINK("https://dl.dropboxusercontent.com/scl/fi/1zrzu1cagi6uyfvtymev5/fielder-129991-f.jpg?rlkey=rd7gp8na6t32kh2e403c5vcm6&amp;dl=0","Click to download Image")</f>
      </c>
      <c r="C424" s="0" t="inlineStr">
        <is>
          <t>Fielder Youth Hoodie</t>
        </is>
      </c>
      <c r="D424" s="0" t="inlineStr">
        <is>
          <t>'132468</t>
        </is>
      </c>
      <c r="E424" s="0" t="inlineStr">
        <is>
          <t>UNI FIELDE Y BC:132468E-YXL</t>
        </is>
      </c>
      <c r="F424" s="0" t="inlineStr">
        <is>
          <t>'802132468044</t>
        </is>
      </c>
      <c r="G424" s="0" t="inlineStr">
        <is>
          <t>YOUTH</t>
        </is>
      </c>
      <c r="H424" s="0" t="inlineStr">
        <is>
          <t>YXL</t>
        </is>
      </c>
      <c r="I424" s="0">
        <v>59.99</v>
      </c>
      <c r="J424" s="0">
        <v>6</v>
      </c>
    </row>
    <row r="425" spans="1:10" customHeight="0">
      <c r="A425" s="0">
        <f>HYPERLINK("https://dl.dropboxusercontent.com/scl/fi/1zrzu1cagi6uyfvtymev5/fielder-129991-f.jpg?rlkey=rd7gp8na6t32kh2e403c5vcm6&amp;dl=0","Click to download Image")</f>
      </c>
      <c r="C425" s="0" t="inlineStr">
        <is>
          <t>Fielder Youth Hoodie</t>
        </is>
      </c>
      <c r="D425" s="0" t="inlineStr">
        <is>
          <t>'132468</t>
        </is>
      </c>
      <c r="E425" s="0" t="inlineStr">
        <is>
          <t>UNI FIELDE Y BC:132468Z-12PK</t>
        </is>
      </c>
      <c r="F425" s="0" t="inlineStr">
        <is>
          <t>'802132468990</t>
        </is>
      </c>
      <c r="G425" s="0" t="inlineStr">
        <is>
          <t>YOUTH</t>
        </is>
      </c>
      <c r="H425" s="0" t="inlineStr">
        <is>
          <t>12 PACK</t>
        </is>
      </c>
      <c r="I425" s="0">
        <v>528</v>
      </c>
      <c r="J425" s="0">
        <v>1</v>
      </c>
    </row>
    <row r="426" spans="1:10" customHeight="0">
      <c r="A426" s="0">
        <f>HYPERLINK("https://dl.dropboxusercontent.com/scl/fi/q09tcueomdf22sye8xrn1/fielder-132468-f.jpg?rlkey=srvx9pfm63y2evifn3kefqjz3&amp;dl=0","Click to download Image")</f>
      </c>
      <c r="C426" s="0" t="inlineStr">
        <is>
          <t>Fielder Toddler Hoodie</t>
        </is>
      </c>
      <c r="D426" s="0" t="inlineStr">
        <is>
          <t>'132473</t>
        </is>
      </c>
      <c r="E426" s="0" t="inlineStr">
        <is>
          <t>UNI FIELDE T BC:132473A-2T</t>
        </is>
      </c>
      <c r="F426" s="0" t="inlineStr">
        <is>
          <t>'802132473086</t>
        </is>
      </c>
      <c r="G426" s="0" t="inlineStr">
        <is>
          <t>TODDLER</t>
        </is>
      </c>
      <c r="H426" s="0" t="inlineStr">
        <is>
          <t>2T</t>
        </is>
      </c>
      <c r="I426" s="0">
        <v>59.99</v>
      </c>
      <c r="J426" s="0">
        <v>8</v>
      </c>
    </row>
    <row r="427" spans="1:10" customHeight="0">
      <c r="A427" s="0">
        <f>HYPERLINK("https://dl.dropboxusercontent.com/scl/fi/q09tcueomdf22sye8xrn1/fielder-132468-f.jpg?rlkey=srvx9pfm63y2evifn3kefqjz3&amp;dl=0","Click to download Image")</f>
      </c>
      <c r="C427" s="0" t="inlineStr">
        <is>
          <t>Fielder Toddler Hoodie</t>
        </is>
      </c>
      <c r="D427" s="0" t="inlineStr">
        <is>
          <t>'132473</t>
        </is>
      </c>
      <c r="E427" s="0" t="inlineStr">
        <is>
          <t>UNI FIELDE T BC:132473B-3T</t>
        </is>
      </c>
      <c r="F427" s="0" t="inlineStr">
        <is>
          <t>'802132473093</t>
        </is>
      </c>
      <c r="G427" s="0" t="inlineStr">
        <is>
          <t>TODDLER</t>
        </is>
      </c>
      <c r="H427" s="0" t="inlineStr">
        <is>
          <t>3T</t>
        </is>
      </c>
      <c r="I427" s="0">
        <v>59.99</v>
      </c>
      <c r="J427" s="0">
        <v>8</v>
      </c>
    </row>
    <row r="428" spans="1:10" customHeight="0">
      <c r="A428" s="0">
        <f>HYPERLINK("https://dl.dropboxusercontent.com/scl/fi/q09tcueomdf22sye8xrn1/fielder-132468-f.jpg?rlkey=srvx9pfm63y2evifn3kefqjz3&amp;dl=0","Click to download Image")</f>
      </c>
      <c r="C428" s="0" t="inlineStr">
        <is>
          <t>Fielder Toddler Hoodie</t>
        </is>
      </c>
      <c r="D428" s="0" t="inlineStr">
        <is>
          <t>'132473</t>
        </is>
      </c>
      <c r="E428" s="0" t="inlineStr">
        <is>
          <t>UNI FIELDE T BC:132473C-4T</t>
        </is>
      </c>
      <c r="F428" s="0" t="inlineStr">
        <is>
          <t>'802132473109</t>
        </is>
      </c>
      <c r="G428" s="0" t="inlineStr">
        <is>
          <t>TODDLER</t>
        </is>
      </c>
      <c r="H428" s="0" t="inlineStr">
        <is>
          <t>4T</t>
        </is>
      </c>
      <c r="I428" s="0">
        <v>59.99</v>
      </c>
      <c r="J428" s="0">
        <v>8</v>
      </c>
    </row>
    <row r="429" spans="1:10" customHeight="0">
      <c r="A429" s="0">
        <f>HYPERLINK("https://dl.dropboxusercontent.com/scl/fi/q09tcueomdf22sye8xrn1/fielder-132468-f.jpg?rlkey=srvx9pfm63y2evifn3kefqjz3&amp;dl=0","Click to download Image")</f>
      </c>
      <c r="C429" s="0" t="inlineStr">
        <is>
          <t>Fielder Toddler Hoodie</t>
        </is>
      </c>
      <c r="D429" s="0" t="inlineStr">
        <is>
          <t>'132473</t>
        </is>
      </c>
      <c r="E429" s="0" t="inlineStr">
        <is>
          <t>UNI FIELDE T BC:132473D-5T</t>
        </is>
      </c>
      <c r="F429" s="0" t="inlineStr">
        <is>
          <t>'802132473116</t>
        </is>
      </c>
      <c r="G429" s="0" t="inlineStr">
        <is>
          <t>TODDLER</t>
        </is>
      </c>
      <c r="H429" s="0" t="inlineStr">
        <is>
          <t>5T</t>
        </is>
      </c>
      <c r="I429" s="0">
        <v>59.99</v>
      </c>
      <c r="J429" s="0">
        <v>8</v>
      </c>
    </row>
    <row r="430" spans="1:10" customHeight="0">
      <c r="A430" s="0">
        <f>HYPERLINK("https://dl.dropboxusercontent.com/scl/fi/q09tcueomdf22sye8xrn1/fielder-132468-f.jpg?rlkey=srvx9pfm63y2evifn3kefqjz3&amp;dl=0","Click to download Image")</f>
      </c>
      <c r="C430" s="0" t="inlineStr">
        <is>
          <t>Fielder Toddler Hoodie</t>
        </is>
      </c>
      <c r="D430" s="0" t="inlineStr">
        <is>
          <t>'132473</t>
        </is>
      </c>
      <c r="E430" s="0" t="inlineStr">
        <is>
          <t>UNI FIELDE T BC:132473Z-12PK</t>
        </is>
      </c>
      <c r="F430" s="0" t="inlineStr">
        <is>
          <t>'802132473994</t>
        </is>
      </c>
      <c r="G430" s="0" t="inlineStr">
        <is>
          <t>TODDLER</t>
        </is>
      </c>
      <c r="H430" s="0" t="inlineStr">
        <is>
          <t>12 PACK</t>
        </is>
      </c>
      <c r="I430" s="0">
        <v>528</v>
      </c>
      <c r="J430" s="0">
        <v>2</v>
      </c>
    </row>
    <row r="431" spans="1:10" customHeight="0">
      <c r="A431" s="0">
        <f>HYPERLINK("https://dl.dropboxusercontent.com/scl/fi/ixzyd8si2ovbtofidu4wf/126743-f.jpg?rlkey=84tiwfxivsst3af81gsf66ujv&amp;dl=0","Click to download Image")</f>
      </c>
      <c r="C431" s="0" t="inlineStr">
        <is>
          <t>Cooper Youth T-Shirt</t>
        </is>
      </c>
      <c r="D431" s="0" t="inlineStr">
        <is>
          <t>'126743</t>
        </is>
      </c>
      <c r="E431" s="0" t="inlineStr">
        <is>
          <t>UNI COOPER Y DG:126743B-YS</t>
        </is>
      </c>
      <c r="F431" s="0" t="inlineStr">
        <is>
          <t>'802126743010</t>
        </is>
      </c>
      <c r="G431" s="0" t="inlineStr">
        <is>
          <t>YOUTH</t>
        </is>
      </c>
      <c r="H431" s="0" t="inlineStr">
        <is>
          <t>YS</t>
        </is>
      </c>
      <c r="I431" s="0">
        <v>29.99</v>
      </c>
      <c r="J431" s="0">
        <v>11</v>
      </c>
    </row>
    <row r="432" spans="1:10" customHeight="0">
      <c r="A432" s="0">
        <f>HYPERLINK("https://dl.dropboxusercontent.com/scl/fi/ixzyd8si2ovbtofidu4wf/126743-f.jpg?rlkey=84tiwfxivsst3af81gsf66ujv&amp;dl=0","Click to download Image")</f>
      </c>
      <c r="C432" s="0" t="inlineStr">
        <is>
          <t>Cooper Youth T-Shirt</t>
        </is>
      </c>
      <c r="D432" s="0" t="inlineStr">
        <is>
          <t>'126743</t>
        </is>
      </c>
      <c r="E432" s="0" t="inlineStr">
        <is>
          <t>UNI COOPER Y DG:126743C-YM</t>
        </is>
      </c>
      <c r="F432" s="0" t="inlineStr">
        <is>
          <t>'802126743027</t>
        </is>
      </c>
      <c r="G432" s="0" t="inlineStr">
        <is>
          <t>YOUTH</t>
        </is>
      </c>
      <c r="H432" s="0" t="inlineStr">
        <is>
          <t>YM</t>
        </is>
      </c>
      <c r="I432" s="0">
        <v>29.99</v>
      </c>
      <c r="J432" s="0">
        <v>9</v>
      </c>
    </row>
    <row r="433" spans="1:10" customHeight="0">
      <c r="A433" s="0">
        <f>HYPERLINK("https://dl.dropboxusercontent.com/scl/fi/ixzyd8si2ovbtofidu4wf/126743-f.jpg?rlkey=84tiwfxivsst3af81gsf66ujv&amp;dl=0","Click to download Image")</f>
      </c>
      <c r="C433" s="0" t="inlineStr">
        <is>
          <t>Cooper Youth T-Shirt</t>
        </is>
      </c>
      <c r="D433" s="0" t="inlineStr">
        <is>
          <t>'126743</t>
        </is>
      </c>
      <c r="E433" s="0" t="inlineStr">
        <is>
          <t>UNI COOPER Y DG:126743D-YL</t>
        </is>
      </c>
      <c r="F433" s="0" t="inlineStr">
        <is>
          <t>'802126743034</t>
        </is>
      </c>
      <c r="G433" s="0" t="inlineStr">
        <is>
          <t>YOUTH</t>
        </is>
      </c>
      <c r="H433" s="0" t="inlineStr">
        <is>
          <t>YL</t>
        </is>
      </c>
      <c r="I433" s="0">
        <v>29.99</v>
      </c>
      <c r="J433" s="0">
        <v>10</v>
      </c>
    </row>
    <row r="434" spans="1:10" customHeight="0">
      <c r="A434" s="0">
        <f>HYPERLINK("https://dl.dropboxusercontent.com/scl/fi/ixzyd8si2ovbtofidu4wf/126743-f.jpg?rlkey=84tiwfxivsst3af81gsf66ujv&amp;dl=0","Click to download Image")</f>
      </c>
      <c r="C434" s="0" t="inlineStr">
        <is>
          <t>Cooper Youth T-Shirt</t>
        </is>
      </c>
      <c r="D434" s="0" t="inlineStr">
        <is>
          <t>'126743</t>
        </is>
      </c>
      <c r="E434" s="0" t="inlineStr">
        <is>
          <t>UNI COOPER Y DG:126743E-YXL</t>
        </is>
      </c>
      <c r="F434" s="0" t="inlineStr">
        <is>
          <t>'802126743041</t>
        </is>
      </c>
      <c r="G434" s="0" t="inlineStr">
        <is>
          <t>YOUTH</t>
        </is>
      </c>
      <c r="H434" s="0" t="inlineStr">
        <is>
          <t>YXL</t>
        </is>
      </c>
      <c r="I434" s="0">
        <v>29.99</v>
      </c>
      <c r="J434" s="0">
        <v>11</v>
      </c>
    </row>
    <row r="435" spans="1:10" customHeight="0">
      <c r="A435" s="0">
        <f>HYPERLINK("https://dl.dropboxusercontent.com/scl/fi/ixzyd8si2ovbtofidu4wf/126743-f.jpg?rlkey=84tiwfxivsst3af81gsf66ujv&amp;dl=0","Click to download Image")</f>
      </c>
      <c r="C435" s="0" t="inlineStr">
        <is>
          <t>Cooper Youth T-Shirt</t>
        </is>
      </c>
      <c r="D435" s="0" t="inlineStr">
        <is>
          <t>'126743</t>
        </is>
      </c>
      <c r="E435" s="0" t="inlineStr">
        <is>
          <t>UNI COOPER Y DG 12PK:126743Z-12PK</t>
        </is>
      </c>
      <c r="F435" s="0" t="inlineStr">
        <is>
          <t>'802126743997</t>
        </is>
      </c>
      <c r="G435" s="0" t="inlineStr">
        <is>
          <t>YOUTH</t>
        </is>
      </c>
      <c r="H435" s="0" t="inlineStr">
        <is>
          <t>12 PACK</t>
        </is>
      </c>
      <c r="I435" s="0">
        <v>288</v>
      </c>
      <c r="J435" s="0">
        <v>3</v>
      </c>
    </row>
    <row r="436" spans="1:10" customHeight="0">
      <c r="A436" s="0">
        <f>HYPERLINK("https://dl.dropboxusercontent.com/scl/fi/3sf5zjl9zeo76umhjtdm6/editdsc8635-copy.jpg?rlkey=mahz17xgp48zhzttw73sxt02c&amp;dl=0","Click to download Image")</f>
      </c>
      <c r="B436" s="0">
        <f>HYPERLINK("https://dl.dropboxusercontent.com/scl/fi/9jqczxn1hnwmjj7jn4070/mens-pullover-size-chartssummit.jpg?rlkey=olxg9hazegr3hvfy80cdzpscy&amp;dl=0","Click to download SizeChart")</f>
      </c>
      <c r="C436" s="0" t="inlineStr">
        <is>
          <t>Summit Men's Pullover</t>
        </is>
      </c>
      <c r="D436" s="0" t="inlineStr">
        <is>
          <t>'144775</t>
        </is>
      </c>
      <c r="E436" s="0" t="inlineStr">
        <is>
          <t>UNI SUMMIT M DG:144775A-S</t>
        </is>
      </c>
      <c r="F436" s="0" t="inlineStr">
        <is>
          <t>'802144775048</t>
        </is>
      </c>
      <c r="G436" s="0" t="inlineStr">
        <is>
          <t>MENS</t>
        </is>
      </c>
      <c r="H436" s="0" t="inlineStr">
        <is>
          <t>S</t>
        </is>
      </c>
      <c r="I436" s="0">
        <v>59.99</v>
      </c>
      <c r="J436" s="0">
        <v>2</v>
      </c>
    </row>
    <row r="437" spans="1:10" customHeight="0">
      <c r="A437" s="0">
        <f>HYPERLINK("https://dl.dropboxusercontent.com/scl/fi/3sf5zjl9zeo76umhjtdm6/editdsc8635-copy.jpg?rlkey=mahz17xgp48zhzttw73sxt02c&amp;dl=0","Click to download Image")</f>
      </c>
      <c r="B437" s="0">
        <f>HYPERLINK("https://dl.dropboxusercontent.com/scl/fi/9jqczxn1hnwmjj7jn4070/mens-pullover-size-chartssummit.jpg?rlkey=olxg9hazegr3hvfy80cdzpscy&amp;dl=0","Click to download SizeChart")</f>
      </c>
      <c r="C437" s="0" t="inlineStr">
        <is>
          <t>Summit Men's Pullover</t>
        </is>
      </c>
      <c r="D437" s="0" t="inlineStr">
        <is>
          <t>'144775</t>
        </is>
      </c>
      <c r="E437" s="0" t="inlineStr">
        <is>
          <t>UNI SUMMIT M DG:144775B-M</t>
        </is>
      </c>
      <c r="F437" s="0" t="inlineStr">
        <is>
          <t>'802144775055</t>
        </is>
      </c>
      <c r="G437" s="0" t="inlineStr">
        <is>
          <t>MENS</t>
        </is>
      </c>
      <c r="H437" s="0" t="inlineStr">
        <is>
          <t>M</t>
        </is>
      </c>
      <c r="I437" s="0">
        <v>59.99</v>
      </c>
      <c r="J437" s="0">
        <v>3</v>
      </c>
    </row>
    <row r="438" spans="1:10" customHeight="0">
      <c r="A438" s="0">
        <f>HYPERLINK("https://dl.dropboxusercontent.com/scl/fi/3sf5zjl9zeo76umhjtdm6/editdsc8635-copy.jpg?rlkey=mahz17xgp48zhzttw73sxt02c&amp;dl=0","Click to download Image")</f>
      </c>
      <c r="B438" s="0">
        <f>HYPERLINK("https://dl.dropboxusercontent.com/scl/fi/9jqczxn1hnwmjj7jn4070/mens-pullover-size-chartssummit.jpg?rlkey=olxg9hazegr3hvfy80cdzpscy&amp;dl=0","Click to download SizeChart")</f>
      </c>
      <c r="C438" s="0" t="inlineStr">
        <is>
          <t>Summit Men's Pullover</t>
        </is>
      </c>
      <c r="D438" s="0" t="inlineStr">
        <is>
          <t>'144775</t>
        </is>
      </c>
      <c r="E438" s="0" t="inlineStr">
        <is>
          <t>UNI SUMMIT M DG:144775C-L</t>
        </is>
      </c>
      <c r="F438" s="0" t="inlineStr">
        <is>
          <t>'802144775062</t>
        </is>
      </c>
      <c r="G438" s="0" t="inlineStr">
        <is>
          <t>MENS</t>
        </is>
      </c>
      <c r="H438" s="0" t="inlineStr">
        <is>
          <t>L</t>
        </is>
      </c>
      <c r="I438" s="0">
        <v>59.99</v>
      </c>
      <c r="J438" s="0">
        <v>5</v>
      </c>
    </row>
    <row r="439" spans="1:10" customHeight="0">
      <c r="A439" s="0">
        <f>HYPERLINK("https://dl.dropboxusercontent.com/scl/fi/3sf5zjl9zeo76umhjtdm6/editdsc8635-copy.jpg?rlkey=mahz17xgp48zhzttw73sxt02c&amp;dl=0","Click to download Image")</f>
      </c>
      <c r="B439" s="0">
        <f>HYPERLINK("https://dl.dropboxusercontent.com/scl/fi/9jqczxn1hnwmjj7jn4070/mens-pullover-size-chartssummit.jpg?rlkey=olxg9hazegr3hvfy80cdzpscy&amp;dl=0","Click to download SizeChart")</f>
      </c>
      <c r="C439" s="0" t="inlineStr">
        <is>
          <t>Summit Men's Pullover</t>
        </is>
      </c>
      <c r="D439" s="0" t="inlineStr">
        <is>
          <t>'144775</t>
        </is>
      </c>
      <c r="E439" s="0" t="inlineStr">
        <is>
          <t>UNI SUMMIT M DG:144775D-XL</t>
        </is>
      </c>
      <c r="F439" s="0" t="inlineStr">
        <is>
          <t>'802144775079</t>
        </is>
      </c>
      <c r="G439" s="0" t="inlineStr">
        <is>
          <t>MENS</t>
        </is>
      </c>
      <c r="H439" s="0" t="inlineStr">
        <is>
          <t>XL</t>
        </is>
      </c>
      <c r="I439" s="0">
        <v>59.99</v>
      </c>
      <c r="J439" s="0">
        <v>5</v>
      </c>
    </row>
    <row r="440" spans="1:10" customHeight="0">
      <c r="A440" s="0">
        <f>HYPERLINK("https://dl.dropboxusercontent.com/scl/fi/3sf5zjl9zeo76umhjtdm6/editdsc8635-copy.jpg?rlkey=mahz17xgp48zhzttw73sxt02c&amp;dl=0","Click to download Image")</f>
      </c>
      <c r="B440" s="0">
        <f>HYPERLINK("https://dl.dropboxusercontent.com/scl/fi/9jqczxn1hnwmjj7jn4070/mens-pullover-size-chartssummit.jpg?rlkey=olxg9hazegr3hvfy80cdzpscy&amp;dl=0","Click to download SizeChart")</f>
      </c>
      <c r="C440" s="0" t="inlineStr">
        <is>
          <t>Summit Men's Pullover</t>
        </is>
      </c>
      <c r="D440" s="0" t="inlineStr">
        <is>
          <t>'144775</t>
        </is>
      </c>
      <c r="E440" s="0" t="inlineStr">
        <is>
          <t>UNI SUMMIT M DG:144775E-2XL</t>
        </is>
      </c>
      <c r="F440" s="0" t="inlineStr">
        <is>
          <t>'802144775086</t>
        </is>
      </c>
      <c r="G440" s="0" t="inlineStr">
        <is>
          <t>MENS</t>
        </is>
      </c>
      <c r="H440" s="0" t="inlineStr">
        <is>
          <t>2XL</t>
        </is>
      </c>
      <c r="I440" s="0">
        <v>59.99</v>
      </c>
      <c r="J440" s="0">
        <v>4</v>
      </c>
    </row>
    <row r="441" spans="1:10" customHeight="0">
      <c r="A441" s="0">
        <f>HYPERLINK("https://dl.dropboxusercontent.com/scl/fi/3sf5zjl9zeo76umhjtdm6/editdsc8635-copy.jpg?rlkey=mahz17xgp48zhzttw73sxt02c&amp;dl=0","Click to download Image")</f>
      </c>
      <c r="B441" s="0">
        <f>HYPERLINK("https://dl.dropboxusercontent.com/scl/fi/9jqczxn1hnwmjj7jn4070/mens-pullover-size-chartssummit.jpg?rlkey=olxg9hazegr3hvfy80cdzpscy&amp;dl=0","Click to download SizeChart")</f>
      </c>
      <c r="C441" s="0" t="inlineStr">
        <is>
          <t>Summit Men's Pullover</t>
        </is>
      </c>
      <c r="D441" s="0" t="inlineStr">
        <is>
          <t>'144775</t>
        </is>
      </c>
      <c r="E441" s="0" t="inlineStr">
        <is>
          <t>UNI SUMMIT M DG:144775F-3XL</t>
        </is>
      </c>
      <c r="F441" s="0" t="inlineStr">
        <is>
          <t>'802144775093</t>
        </is>
      </c>
      <c r="G441" s="0" t="inlineStr">
        <is>
          <t>MENS</t>
        </is>
      </c>
      <c r="H441" s="0" t="inlineStr">
        <is>
          <t>3XL</t>
        </is>
      </c>
      <c r="I441" s="0">
        <v>59.99</v>
      </c>
      <c r="J441" s="0">
        <v>2</v>
      </c>
    </row>
    <row r="442" spans="1:10" customHeight="0">
      <c r="A442" s="0">
        <f>HYPERLINK("https://dl.dropboxusercontent.com/scl/fi/3sf5zjl9zeo76umhjtdm6/editdsc8635-copy.jpg?rlkey=mahz17xgp48zhzttw73sxt02c&amp;dl=0","Click to download Image")</f>
      </c>
      <c r="B442" s="0">
        <f>HYPERLINK("https://dl.dropboxusercontent.com/scl/fi/9jqczxn1hnwmjj7jn4070/mens-pullover-size-chartssummit.jpg?rlkey=olxg9hazegr3hvfy80cdzpscy&amp;dl=0","Click to download SizeChart")</f>
      </c>
      <c r="C442" s="0" t="inlineStr">
        <is>
          <t>Summit Men's Pullover</t>
        </is>
      </c>
      <c r="D442" s="0" t="inlineStr">
        <is>
          <t>'144775</t>
        </is>
      </c>
      <c r="E442" s="0" t="inlineStr">
        <is>
          <t>UNI SUMMIT M DG:144775Z-12PK</t>
        </is>
      </c>
      <c r="F442" s="0" t="inlineStr">
        <is>
          <t>'802144775994</t>
        </is>
      </c>
      <c r="G442" s="0" t="inlineStr">
        <is>
          <t>MENS</t>
        </is>
      </c>
      <c r="H442" s="0" t="inlineStr">
        <is>
          <t>12 PACK</t>
        </is>
      </c>
      <c r="I442" s="0">
        <v>582</v>
      </c>
      <c r="J442" s="0">
        <v>1</v>
      </c>
    </row>
    <row r="443" spans="1:10" customHeight="0">
      <c r="A443" s="0">
        <f>HYPERLINK("https://dl.dropboxusercontent.com/scl/fi/j94f51nu8khp2g999tqck/fleet-150834-tn.jpg?rlkey=qbjz8311ao2l0facluv7deg17&amp;dl=0","Click to download Image")</f>
      </c>
      <c r="B443" s="0">
        <f>HYPERLINK("https://dl.dropboxusercontent.com/scl/fi/5vt7gg8pqsmwjazpkc6ql/mens-polo-size-chartsfleet.jpg?rlkey=ylatxj7dbqcy12jsfhyq4m2rn&amp;dl=0","Click to download SizeChart")</f>
      </c>
      <c r="C443" s="0" t="inlineStr">
        <is>
          <t>Fleet Men's Polo</t>
        </is>
      </c>
      <c r="D443" s="0" t="inlineStr">
        <is>
          <t>'150834</t>
        </is>
      </c>
      <c r="E443" s="0" t="inlineStr">
        <is>
          <t>UNI FLEET M PE:150834A-S</t>
        </is>
      </c>
      <c r="F443" s="0" t="inlineStr">
        <is>
          <t>'802150834043</t>
        </is>
      </c>
      <c r="G443" s="0" t="inlineStr">
        <is>
          <t>MENS</t>
        </is>
      </c>
      <c r="H443" s="0" t="inlineStr">
        <is>
          <t>S</t>
        </is>
      </c>
      <c r="I443" s="0">
        <v>54.99</v>
      </c>
      <c r="J443" s="0">
        <v>0</v>
      </c>
    </row>
    <row r="444" spans="1:10" customHeight="0">
      <c r="A444" s="0">
        <f>HYPERLINK("https://dl.dropboxusercontent.com/scl/fi/j94f51nu8khp2g999tqck/fleet-150834-tn.jpg?rlkey=qbjz8311ao2l0facluv7deg17&amp;dl=0","Click to download Image")</f>
      </c>
      <c r="B444" s="0">
        <f>HYPERLINK("https://dl.dropboxusercontent.com/scl/fi/5vt7gg8pqsmwjazpkc6ql/mens-polo-size-chartsfleet.jpg?rlkey=ylatxj7dbqcy12jsfhyq4m2rn&amp;dl=0","Click to download SizeChart")</f>
      </c>
      <c r="C444" s="0" t="inlineStr">
        <is>
          <t>Fleet Men's Polo</t>
        </is>
      </c>
      <c r="D444" s="0" t="inlineStr">
        <is>
          <t>'150834</t>
        </is>
      </c>
      <c r="E444" s="0" t="inlineStr">
        <is>
          <t>UNI FLEET M PE:150834B-M</t>
        </is>
      </c>
      <c r="F444" s="0" t="inlineStr">
        <is>
          <t>'802150834050</t>
        </is>
      </c>
      <c r="G444" s="0" t="inlineStr">
        <is>
          <t>MENS</t>
        </is>
      </c>
      <c r="H444" s="0" t="inlineStr">
        <is>
          <t>M</t>
        </is>
      </c>
      <c r="I444" s="0">
        <v>54.99</v>
      </c>
      <c r="J444" s="0">
        <v>2</v>
      </c>
    </row>
    <row r="445" spans="1:10" customHeight="0">
      <c r="A445" s="0">
        <f>HYPERLINK("https://dl.dropboxusercontent.com/scl/fi/j94f51nu8khp2g999tqck/fleet-150834-tn.jpg?rlkey=qbjz8311ao2l0facluv7deg17&amp;dl=0","Click to download Image")</f>
      </c>
      <c r="B445" s="0">
        <f>HYPERLINK("https://dl.dropboxusercontent.com/scl/fi/5vt7gg8pqsmwjazpkc6ql/mens-polo-size-chartsfleet.jpg?rlkey=ylatxj7dbqcy12jsfhyq4m2rn&amp;dl=0","Click to download SizeChart")</f>
      </c>
      <c r="C445" s="0" t="inlineStr">
        <is>
          <t>Fleet Men's Polo</t>
        </is>
      </c>
      <c r="D445" s="0" t="inlineStr">
        <is>
          <t>'150834</t>
        </is>
      </c>
      <c r="E445" s="0" t="inlineStr">
        <is>
          <t>UNI FLEET M PE:150834C-L</t>
        </is>
      </c>
      <c r="F445" s="0" t="inlineStr">
        <is>
          <t>'802150834067</t>
        </is>
      </c>
      <c r="G445" s="0" t="inlineStr">
        <is>
          <t>MENS</t>
        </is>
      </c>
      <c r="H445" s="0" t="inlineStr">
        <is>
          <t>L</t>
        </is>
      </c>
      <c r="I445" s="0">
        <v>54.99</v>
      </c>
      <c r="J445" s="0">
        <v>2</v>
      </c>
    </row>
    <row r="446" spans="1:10" customHeight="0">
      <c r="A446" s="0">
        <f>HYPERLINK("https://dl.dropboxusercontent.com/scl/fi/j94f51nu8khp2g999tqck/fleet-150834-tn.jpg?rlkey=qbjz8311ao2l0facluv7deg17&amp;dl=0","Click to download Image")</f>
      </c>
      <c r="B446" s="0">
        <f>HYPERLINK("https://dl.dropboxusercontent.com/scl/fi/5vt7gg8pqsmwjazpkc6ql/mens-polo-size-chartsfleet.jpg?rlkey=ylatxj7dbqcy12jsfhyq4m2rn&amp;dl=0","Click to download SizeChart")</f>
      </c>
      <c r="C446" s="0" t="inlineStr">
        <is>
          <t>Fleet Men's Polo</t>
        </is>
      </c>
      <c r="D446" s="0" t="inlineStr">
        <is>
          <t>'150834</t>
        </is>
      </c>
      <c r="E446" s="0" t="inlineStr">
        <is>
          <t>UNI FLEET M PE:150834D-XL</t>
        </is>
      </c>
      <c r="F446" s="0" t="inlineStr">
        <is>
          <t>'802150834074</t>
        </is>
      </c>
      <c r="G446" s="0" t="inlineStr">
        <is>
          <t>MENS</t>
        </is>
      </c>
      <c r="H446" s="0" t="inlineStr">
        <is>
          <t>XL</t>
        </is>
      </c>
      <c r="I446" s="0">
        <v>54.99</v>
      </c>
      <c r="J446" s="0">
        <v>2</v>
      </c>
    </row>
    <row r="447" spans="1:10" customHeight="0">
      <c r="A447" s="0">
        <f>HYPERLINK("https://dl.dropboxusercontent.com/scl/fi/j94f51nu8khp2g999tqck/fleet-150834-tn.jpg?rlkey=qbjz8311ao2l0facluv7deg17&amp;dl=0","Click to download Image")</f>
      </c>
      <c r="B447" s="0">
        <f>HYPERLINK("https://dl.dropboxusercontent.com/scl/fi/5vt7gg8pqsmwjazpkc6ql/mens-polo-size-chartsfleet.jpg?rlkey=ylatxj7dbqcy12jsfhyq4m2rn&amp;dl=0","Click to download SizeChart")</f>
      </c>
      <c r="C447" s="0" t="inlineStr">
        <is>
          <t>Fleet Men's Polo</t>
        </is>
      </c>
      <c r="D447" s="0" t="inlineStr">
        <is>
          <t>'150834</t>
        </is>
      </c>
      <c r="E447" s="0" t="inlineStr">
        <is>
          <t>UNI FLEET M PE:150834E-2XL</t>
        </is>
      </c>
      <c r="F447" s="0" t="inlineStr">
        <is>
          <t>'802150834081</t>
        </is>
      </c>
      <c r="G447" s="0" t="inlineStr">
        <is>
          <t>MENS</t>
        </is>
      </c>
      <c r="H447" s="0" t="inlineStr">
        <is>
          <t>2XL</t>
        </is>
      </c>
      <c r="I447" s="0">
        <v>56.99</v>
      </c>
      <c r="J447" s="0">
        <v>2</v>
      </c>
    </row>
    <row r="448" spans="1:10" customHeight="0">
      <c r="A448" s="0">
        <f>HYPERLINK("https://dl.dropboxusercontent.com/scl/fi/j94f51nu8khp2g999tqck/fleet-150834-tn.jpg?rlkey=qbjz8311ao2l0facluv7deg17&amp;dl=0","Click to download Image")</f>
      </c>
      <c r="B448" s="0">
        <f>HYPERLINK("https://dl.dropboxusercontent.com/scl/fi/5vt7gg8pqsmwjazpkc6ql/mens-polo-size-chartsfleet.jpg?rlkey=ylatxj7dbqcy12jsfhyq4m2rn&amp;dl=0","Click to download SizeChart")</f>
      </c>
      <c r="C448" s="0" t="inlineStr">
        <is>
          <t>Fleet Men's Polo</t>
        </is>
      </c>
      <c r="D448" s="0" t="inlineStr">
        <is>
          <t>'150834</t>
        </is>
      </c>
      <c r="E448" s="0" t="inlineStr">
        <is>
          <t>UNI FLEET M PE:150834F-3XL</t>
        </is>
      </c>
      <c r="F448" s="0" t="inlineStr">
        <is>
          <t>'802150834098</t>
        </is>
      </c>
      <c r="G448" s="0" t="inlineStr">
        <is>
          <t>MENS</t>
        </is>
      </c>
      <c r="H448" s="0" t="inlineStr">
        <is>
          <t>3XL</t>
        </is>
      </c>
      <c r="I448" s="0">
        <v>56.99</v>
      </c>
      <c r="J448" s="0">
        <v>0</v>
      </c>
    </row>
    <row r="449" spans="1:10" customHeight="0">
      <c r="A449" s="0">
        <f>HYPERLINK("https://dl.dropboxusercontent.com/scl/fi/j94f51nu8khp2g999tqck/fleet-150834-tn.jpg?rlkey=qbjz8311ao2l0facluv7deg17&amp;dl=0","Click to download Image")</f>
      </c>
      <c r="B449" s="0">
        <f>HYPERLINK("https://dl.dropboxusercontent.com/scl/fi/5vt7gg8pqsmwjazpkc6ql/mens-polo-size-chartsfleet.jpg?rlkey=ylatxj7dbqcy12jsfhyq4m2rn&amp;dl=0","Click to download SizeChart")</f>
      </c>
      <c r="C449" s="0" t="inlineStr">
        <is>
          <t>Fleet Men's Polo</t>
        </is>
      </c>
      <c r="D449" s="0" t="inlineStr">
        <is>
          <t>'150834</t>
        </is>
      </c>
      <c r="E449" s="0" t="inlineStr">
        <is>
          <t>UNI FLEET M PE:150834Z-12PK</t>
        </is>
      </c>
      <c r="F449" s="0" t="inlineStr">
        <is>
          <t>'802150834999</t>
        </is>
      </c>
      <c r="G449" s="0" t="inlineStr">
        <is>
          <t>MENS</t>
        </is>
      </c>
      <c r="H449" s="0" t="inlineStr">
        <is>
          <t>12 PACK</t>
        </is>
      </c>
      <c r="I449" s="0">
        <v>534</v>
      </c>
      <c r="J449" s="0">
        <v>1</v>
      </c>
    </row>
    <row r="450" spans="1:10" customHeight="0">
      <c r="A450" s="0">
        <f>HYPERLINK("https://dl.dropboxusercontent.com/scl/fi/fl1xmp4pd9qonbprb6n24/waverly-151642-f.jpg?rlkey=xm2zupa2oq7vi1b38xfbq8x52&amp;dl=0","Click to download Image")</f>
      </c>
      <c r="B450" s="0">
        <f>HYPERLINK("https://dl.dropboxusercontent.com/scl/fi/hb8tk6494davfafu0smy0/mens-jackets-size-chartswaverly.jpg?rlkey=j0bniqs6mzyn4n3cqticcnksa&amp;dl=0","Click to download SizeChart")</f>
      </c>
      <c r="C450" s="0" t="inlineStr">
        <is>
          <t>Waverly Men's Jacket</t>
        </is>
      </c>
      <c r="D450" s="0" t="inlineStr">
        <is>
          <t>'151642</t>
        </is>
      </c>
      <c r="E450" s="0" t="inlineStr">
        <is>
          <t>UNI WAVERL M BK:151642A-S</t>
        </is>
      </c>
      <c r="F450" s="0" t="inlineStr">
        <is>
          <t>'802151642043</t>
        </is>
      </c>
      <c r="G450" s="0" t="inlineStr">
        <is>
          <t>MENS</t>
        </is>
      </c>
      <c r="H450" s="0" t="inlineStr">
        <is>
          <t>S</t>
        </is>
      </c>
      <c r="I450" s="0">
        <v>149.99</v>
      </c>
      <c r="J450" s="0">
        <v>4</v>
      </c>
    </row>
    <row r="451" spans="1:10" customHeight="0">
      <c r="A451" s="0">
        <f>HYPERLINK("https://dl.dropboxusercontent.com/scl/fi/fl1xmp4pd9qonbprb6n24/waverly-151642-f.jpg?rlkey=xm2zupa2oq7vi1b38xfbq8x52&amp;dl=0","Click to download Image")</f>
      </c>
      <c r="B451" s="0">
        <f>HYPERLINK("https://dl.dropboxusercontent.com/scl/fi/hb8tk6494davfafu0smy0/mens-jackets-size-chartswaverly.jpg?rlkey=j0bniqs6mzyn4n3cqticcnksa&amp;dl=0","Click to download SizeChart")</f>
      </c>
      <c r="C451" s="0" t="inlineStr">
        <is>
          <t>Waverly Men's Jacket</t>
        </is>
      </c>
      <c r="D451" s="0" t="inlineStr">
        <is>
          <t>'151642</t>
        </is>
      </c>
      <c r="E451" s="0" t="inlineStr">
        <is>
          <t>UNI WAVERL M BK:151642B-M</t>
        </is>
      </c>
      <c r="F451" s="0" t="inlineStr">
        <is>
          <t>'802151642050</t>
        </is>
      </c>
      <c r="G451" s="0" t="inlineStr">
        <is>
          <t>MENS</t>
        </is>
      </c>
      <c r="H451" s="0" t="inlineStr">
        <is>
          <t>M</t>
        </is>
      </c>
      <c r="I451" s="0">
        <v>149.99</v>
      </c>
      <c r="J451" s="0">
        <v>8</v>
      </c>
    </row>
    <row r="452" spans="1:10" customHeight="0">
      <c r="A452" s="0">
        <f>HYPERLINK("https://dl.dropboxusercontent.com/scl/fi/fl1xmp4pd9qonbprb6n24/waverly-151642-f.jpg?rlkey=xm2zupa2oq7vi1b38xfbq8x52&amp;dl=0","Click to download Image")</f>
      </c>
      <c r="B452" s="0">
        <f>HYPERLINK("https://dl.dropboxusercontent.com/scl/fi/hb8tk6494davfafu0smy0/mens-jackets-size-chartswaverly.jpg?rlkey=j0bniqs6mzyn4n3cqticcnksa&amp;dl=0","Click to download SizeChart")</f>
      </c>
      <c r="C452" s="0" t="inlineStr">
        <is>
          <t>Waverly Men's Jacket</t>
        </is>
      </c>
      <c r="D452" s="0" t="inlineStr">
        <is>
          <t>'151642</t>
        </is>
      </c>
      <c r="E452" s="0" t="inlineStr">
        <is>
          <t>UNI WAVERL M BK:151642C-L</t>
        </is>
      </c>
      <c r="F452" s="0" t="inlineStr">
        <is>
          <t>'802151642067</t>
        </is>
      </c>
      <c r="G452" s="0" t="inlineStr">
        <is>
          <t>MENS</t>
        </is>
      </c>
      <c r="H452" s="0" t="inlineStr">
        <is>
          <t>L</t>
        </is>
      </c>
      <c r="I452" s="0">
        <v>149.99</v>
      </c>
      <c r="J452" s="0">
        <v>11</v>
      </c>
    </row>
    <row r="453" spans="1:10" customHeight="0">
      <c r="A453" s="0">
        <f>HYPERLINK("https://dl.dropboxusercontent.com/scl/fi/fl1xmp4pd9qonbprb6n24/waverly-151642-f.jpg?rlkey=xm2zupa2oq7vi1b38xfbq8x52&amp;dl=0","Click to download Image")</f>
      </c>
      <c r="B453" s="0">
        <f>HYPERLINK("https://dl.dropboxusercontent.com/scl/fi/hb8tk6494davfafu0smy0/mens-jackets-size-chartswaverly.jpg?rlkey=j0bniqs6mzyn4n3cqticcnksa&amp;dl=0","Click to download SizeChart")</f>
      </c>
      <c r="C453" s="0" t="inlineStr">
        <is>
          <t>Waverly Men's Jacket</t>
        </is>
      </c>
      <c r="D453" s="0" t="inlineStr">
        <is>
          <t>'151642</t>
        </is>
      </c>
      <c r="E453" s="0" t="inlineStr">
        <is>
          <t>UNI WAVERL M BK:151642D-XL</t>
        </is>
      </c>
      <c r="F453" s="0" t="inlineStr">
        <is>
          <t>'802151642074</t>
        </is>
      </c>
      <c r="G453" s="0" t="inlineStr">
        <is>
          <t>MENS</t>
        </is>
      </c>
      <c r="H453" s="0" t="inlineStr">
        <is>
          <t>XL</t>
        </is>
      </c>
      <c r="I453" s="0">
        <v>149.99</v>
      </c>
      <c r="J453" s="0">
        <v>12</v>
      </c>
    </row>
    <row r="454" spans="1:10" customHeight="0">
      <c r="A454" s="0">
        <f>HYPERLINK("https://dl.dropboxusercontent.com/scl/fi/fl1xmp4pd9qonbprb6n24/waverly-151642-f.jpg?rlkey=xm2zupa2oq7vi1b38xfbq8x52&amp;dl=0","Click to download Image")</f>
      </c>
      <c r="B454" s="0">
        <f>HYPERLINK("https://dl.dropboxusercontent.com/scl/fi/hb8tk6494davfafu0smy0/mens-jackets-size-chartswaverly.jpg?rlkey=j0bniqs6mzyn4n3cqticcnksa&amp;dl=0","Click to download SizeChart")</f>
      </c>
      <c r="C454" s="0" t="inlineStr">
        <is>
          <t>Waverly Men's Jacket</t>
        </is>
      </c>
      <c r="D454" s="0" t="inlineStr">
        <is>
          <t>'151642</t>
        </is>
      </c>
      <c r="E454" s="0" t="inlineStr">
        <is>
          <t>UNI WAVERL M BK:151642E-2XL</t>
        </is>
      </c>
      <c r="F454" s="0" t="inlineStr">
        <is>
          <t>'802151642081</t>
        </is>
      </c>
      <c r="G454" s="0" t="inlineStr">
        <is>
          <t>MENS</t>
        </is>
      </c>
      <c r="H454" s="0" t="inlineStr">
        <is>
          <t>2XL</t>
        </is>
      </c>
      <c r="I454" s="0">
        <v>151.99</v>
      </c>
      <c r="J454" s="0">
        <v>8</v>
      </c>
    </row>
    <row r="455" spans="1:10" customHeight="0">
      <c r="A455" s="0">
        <f>HYPERLINK("https://dl.dropboxusercontent.com/scl/fi/fl1xmp4pd9qonbprb6n24/waverly-151642-f.jpg?rlkey=xm2zupa2oq7vi1b38xfbq8x52&amp;dl=0","Click to download Image")</f>
      </c>
      <c r="B455" s="0">
        <f>HYPERLINK("https://dl.dropboxusercontent.com/scl/fi/hb8tk6494davfafu0smy0/mens-jackets-size-chartswaverly.jpg?rlkey=j0bniqs6mzyn4n3cqticcnksa&amp;dl=0","Click to download SizeChart")</f>
      </c>
      <c r="C455" s="0" t="inlineStr">
        <is>
          <t>Waverly Men's Jacket</t>
        </is>
      </c>
      <c r="D455" s="0" t="inlineStr">
        <is>
          <t>'151642</t>
        </is>
      </c>
      <c r="E455" s="0" t="inlineStr">
        <is>
          <t>UNI WAVERL M BK:151642F-3XL</t>
        </is>
      </c>
      <c r="F455" s="0" t="inlineStr">
        <is>
          <t>'802151642098</t>
        </is>
      </c>
      <c r="G455" s="0" t="inlineStr">
        <is>
          <t>MENS</t>
        </is>
      </c>
      <c r="H455" s="0" t="inlineStr">
        <is>
          <t>3XL</t>
        </is>
      </c>
      <c r="I455" s="0">
        <v>151.99</v>
      </c>
      <c r="J455" s="0">
        <v>4</v>
      </c>
    </row>
    <row r="456" spans="1:10" customHeight="0">
      <c r="A456" s="0">
        <f>HYPERLINK("https://dl.dropboxusercontent.com/scl/fi/fl1xmp4pd9qonbprb6n24/waverly-151642-f.jpg?rlkey=xm2zupa2oq7vi1b38xfbq8x52&amp;dl=0","Click to download Image")</f>
      </c>
      <c r="B456" s="0">
        <f>HYPERLINK("https://dl.dropboxusercontent.com/scl/fi/hb8tk6494davfafu0smy0/mens-jackets-size-chartswaverly.jpg?rlkey=j0bniqs6mzyn4n3cqticcnksa&amp;dl=0","Click to download SizeChart")</f>
      </c>
      <c r="C456" s="0" t="inlineStr">
        <is>
          <t>Waverly Men's Jacket</t>
        </is>
      </c>
      <c r="D456" s="0" t="inlineStr">
        <is>
          <t>'151642</t>
        </is>
      </c>
      <c r="E456" s="0" t="inlineStr">
        <is>
          <t>UNI WAVERL M BK:151642Z-12PK</t>
        </is>
      </c>
      <c r="F456" s="0" t="inlineStr">
        <is>
          <t>'000000000000</t>
        </is>
      </c>
      <c r="G456" s="0" t="inlineStr">
        <is>
          <t>MENS</t>
        </is>
      </c>
      <c r="H456" s="0" t="inlineStr">
        <is>
          <t>12 PACK</t>
        </is>
      </c>
      <c r="I456" s="0">
        <v>1446</v>
      </c>
      <c r="J456" s="0">
        <v>0</v>
      </c>
    </row>
    <row r="457" spans="1:10" customHeight="0">
      <c r="A457" s="0">
        <f>HYPERLINK("https://dl.dropboxusercontent.com/scl/fi/wggt8q3ii4l11c65danl2/dsc9142-copy.jpg?rlkey=vtmk5kkg2hvk3hllcei76odw6&amp;dl=0","Click to download Image")</f>
      </c>
      <c r="B457" s="0">
        <f>HYPERLINK("https://dl.dropboxusercontent.com/scl/fi/dzf0zqfl7xe4iq2zy5sl6/womens-jackets-size-chartswaverly.jpg?rlkey=hv1ia6ucqznnmoiztzxwql4m2&amp;dl=0","Click to download SizeChart")</f>
      </c>
      <c r="C457" s="0" t="inlineStr">
        <is>
          <t>Waverly Women's Jacket</t>
        </is>
      </c>
      <c r="D457" s="0" t="inlineStr">
        <is>
          <t>'150191</t>
        </is>
      </c>
      <c r="E457" s="0" t="inlineStr">
        <is>
          <t>UNI WAVERL W BK:150191A-S</t>
        </is>
      </c>
      <c r="F457" s="0" t="inlineStr">
        <is>
          <t>'802150191047</t>
        </is>
      </c>
      <c r="G457" s="0" t="inlineStr">
        <is>
          <t>WOMENS</t>
        </is>
      </c>
      <c r="H457" s="0" t="inlineStr">
        <is>
          <t>S</t>
        </is>
      </c>
      <c r="I457" s="0">
        <v>149.99</v>
      </c>
      <c r="J457" s="0">
        <v>7</v>
      </c>
    </row>
    <row r="458" spans="1:10" customHeight="0">
      <c r="A458" s="0">
        <f>HYPERLINK("https://dl.dropboxusercontent.com/scl/fi/wggt8q3ii4l11c65danl2/dsc9142-copy.jpg?rlkey=vtmk5kkg2hvk3hllcei76odw6&amp;dl=0","Click to download Image")</f>
      </c>
      <c r="B458" s="0">
        <f>HYPERLINK("https://dl.dropboxusercontent.com/scl/fi/dzf0zqfl7xe4iq2zy5sl6/womens-jackets-size-chartswaverly.jpg?rlkey=hv1ia6ucqznnmoiztzxwql4m2&amp;dl=0","Click to download SizeChart")</f>
      </c>
      <c r="C458" s="0" t="inlineStr">
        <is>
          <t>Waverly Women's Jacket</t>
        </is>
      </c>
      <c r="D458" s="0" t="inlineStr">
        <is>
          <t>'150191</t>
        </is>
      </c>
      <c r="E458" s="0" t="inlineStr">
        <is>
          <t>UNI WAVERL W BK:150191B-M</t>
        </is>
      </c>
      <c r="F458" s="0" t="inlineStr">
        <is>
          <t>'802150191054</t>
        </is>
      </c>
      <c r="G458" s="0" t="inlineStr">
        <is>
          <t>WOMENS</t>
        </is>
      </c>
      <c r="H458" s="0" t="inlineStr">
        <is>
          <t>M</t>
        </is>
      </c>
      <c r="I458" s="0">
        <v>149.99</v>
      </c>
      <c r="J458" s="0">
        <v>16</v>
      </c>
    </row>
    <row r="459" spans="1:10" customHeight="0">
      <c r="A459" s="0">
        <f>HYPERLINK("https://dl.dropboxusercontent.com/scl/fi/wggt8q3ii4l11c65danl2/dsc9142-copy.jpg?rlkey=vtmk5kkg2hvk3hllcei76odw6&amp;dl=0","Click to download Image")</f>
      </c>
      <c r="B459" s="0">
        <f>HYPERLINK("https://dl.dropboxusercontent.com/scl/fi/dzf0zqfl7xe4iq2zy5sl6/womens-jackets-size-chartswaverly.jpg?rlkey=hv1ia6ucqznnmoiztzxwql4m2&amp;dl=0","Click to download SizeChart")</f>
      </c>
      <c r="C459" s="0" t="inlineStr">
        <is>
          <t>Waverly Women's Jacket</t>
        </is>
      </c>
      <c r="D459" s="0" t="inlineStr">
        <is>
          <t>'150191</t>
        </is>
      </c>
      <c r="E459" s="0" t="inlineStr">
        <is>
          <t>UNI WAVERL W BK:150191C-L</t>
        </is>
      </c>
      <c r="F459" s="0" t="inlineStr">
        <is>
          <t>'802150191061</t>
        </is>
      </c>
      <c r="G459" s="0" t="inlineStr">
        <is>
          <t>WOMENS</t>
        </is>
      </c>
      <c r="H459" s="0" t="inlineStr">
        <is>
          <t>L</t>
        </is>
      </c>
      <c r="I459" s="0">
        <v>149.99</v>
      </c>
      <c r="J459" s="0">
        <v>16</v>
      </c>
    </row>
    <row r="460" spans="1:10" customHeight="0">
      <c r="A460" s="0">
        <f>HYPERLINK("https://dl.dropboxusercontent.com/scl/fi/wggt8q3ii4l11c65danl2/dsc9142-copy.jpg?rlkey=vtmk5kkg2hvk3hllcei76odw6&amp;dl=0","Click to download Image")</f>
      </c>
      <c r="B460" s="0">
        <f>HYPERLINK("https://dl.dropboxusercontent.com/scl/fi/dzf0zqfl7xe4iq2zy5sl6/womens-jackets-size-chartswaverly.jpg?rlkey=hv1ia6ucqznnmoiztzxwql4m2&amp;dl=0","Click to download SizeChart")</f>
      </c>
      <c r="C460" s="0" t="inlineStr">
        <is>
          <t>Waverly Women's Jacket</t>
        </is>
      </c>
      <c r="D460" s="0" t="inlineStr">
        <is>
          <t>'150191</t>
        </is>
      </c>
      <c r="E460" s="0" t="inlineStr">
        <is>
          <t>UNI WAVERL W BK:150191D-XL</t>
        </is>
      </c>
      <c r="F460" s="0" t="inlineStr">
        <is>
          <t>'802150191078</t>
        </is>
      </c>
      <c r="G460" s="0" t="inlineStr">
        <is>
          <t>WOMENS</t>
        </is>
      </c>
      <c r="H460" s="0" t="inlineStr">
        <is>
          <t>XL</t>
        </is>
      </c>
      <c r="I460" s="0">
        <v>149.99</v>
      </c>
      <c r="J460" s="0">
        <v>8</v>
      </c>
    </row>
    <row r="461" spans="1:10" customHeight="0">
      <c r="A461" s="0">
        <f>HYPERLINK("https://dl.dropboxusercontent.com/scl/fi/wggt8q3ii4l11c65danl2/dsc9142-copy.jpg?rlkey=vtmk5kkg2hvk3hllcei76odw6&amp;dl=0","Click to download Image")</f>
      </c>
      <c r="B461" s="0">
        <f>HYPERLINK("https://dl.dropboxusercontent.com/scl/fi/dzf0zqfl7xe4iq2zy5sl6/womens-jackets-size-chartswaverly.jpg?rlkey=hv1ia6ucqznnmoiztzxwql4m2&amp;dl=0","Click to download SizeChart")</f>
      </c>
      <c r="C461" s="0" t="inlineStr">
        <is>
          <t>Waverly Women's Jacket</t>
        </is>
      </c>
      <c r="D461" s="0" t="inlineStr">
        <is>
          <t>'150191</t>
        </is>
      </c>
      <c r="E461" s="0" t="inlineStr">
        <is>
          <t>UNI WAVERL W BK:150191E-2XL</t>
        </is>
      </c>
      <c r="F461" s="0" t="inlineStr">
        <is>
          <t>'802150191085</t>
        </is>
      </c>
      <c r="G461" s="0" t="inlineStr">
        <is>
          <t>WOMENS</t>
        </is>
      </c>
      <c r="H461" s="0" t="inlineStr">
        <is>
          <t>2XL</t>
        </is>
      </c>
      <c r="I461" s="0">
        <v>149.99</v>
      </c>
      <c r="J461" s="0">
        <v>4</v>
      </c>
    </row>
    <row r="462" spans="1:10" customHeight="0">
      <c r="A462" s="0">
        <f>HYPERLINK("https://dl.dropboxusercontent.com/scl/fi/wggt8q3ii4l11c65danl2/dsc9142-copy.jpg?rlkey=vtmk5kkg2hvk3hllcei76odw6&amp;dl=0","Click to download Image")</f>
      </c>
      <c r="B462" s="0">
        <f>HYPERLINK("https://dl.dropboxusercontent.com/scl/fi/dzf0zqfl7xe4iq2zy5sl6/womens-jackets-size-chartswaverly.jpg?rlkey=hv1ia6ucqznnmoiztzxwql4m2&amp;dl=0","Click to download SizeChart")</f>
      </c>
      <c r="C462" s="0" t="inlineStr">
        <is>
          <t>Waverly Women's Jacket</t>
        </is>
      </c>
      <c r="D462" s="0" t="inlineStr">
        <is>
          <t>'150191</t>
        </is>
      </c>
      <c r="E462" s="0" t="inlineStr">
        <is>
          <t>UNI WAVERL W BK:150191F-3XL</t>
        </is>
      </c>
      <c r="F462" s="0" t="inlineStr">
        <is>
          <t>'802150191092</t>
        </is>
      </c>
      <c r="G462" s="0" t="inlineStr">
        <is>
          <t>WOMENS</t>
        </is>
      </c>
      <c r="H462" s="0" t="inlineStr">
        <is>
          <t>3XL</t>
        </is>
      </c>
      <c r="I462" s="0">
        <v>149.99</v>
      </c>
      <c r="J462" s="0">
        <v>1</v>
      </c>
    </row>
    <row r="463" spans="1:10" customHeight="0">
      <c r="A463" s="0">
        <f>HYPERLINK("https://dl.dropboxusercontent.com/scl/fi/wggt8q3ii4l11c65danl2/dsc9142-copy.jpg?rlkey=vtmk5kkg2hvk3hllcei76odw6&amp;dl=0","Click to download Image")</f>
      </c>
      <c r="B463" s="0">
        <f>HYPERLINK("https://dl.dropboxusercontent.com/scl/fi/dzf0zqfl7xe4iq2zy5sl6/womens-jackets-size-chartswaverly.jpg?rlkey=hv1ia6ucqznnmoiztzxwql4m2&amp;dl=0","Click to download SizeChart")</f>
      </c>
      <c r="C463" s="0" t="inlineStr">
        <is>
          <t>Waverly Women's Jacket</t>
        </is>
      </c>
      <c r="D463" s="0" t="inlineStr">
        <is>
          <t>'150191</t>
        </is>
      </c>
      <c r="E463" s="0" t="inlineStr">
        <is>
          <t>UNI WAVERL W BK:150191Z-12PK</t>
        </is>
      </c>
      <c r="F463" s="0" t="inlineStr">
        <is>
          <t>'802150191993</t>
        </is>
      </c>
      <c r="G463" s="0" t="inlineStr">
        <is>
          <t>WOMENS</t>
        </is>
      </c>
      <c r="H463" s="0" t="inlineStr">
        <is>
          <t>12 PACK</t>
        </is>
      </c>
      <c r="I463" s="0">
        <v>1440</v>
      </c>
      <c r="J463" s="0">
        <v>3</v>
      </c>
    </row>
    <row r="464" spans="1:10" customHeight="0">
      <c r="A464" s="0">
        <f>HYPERLINK("https://dl.dropboxusercontent.com/scl/fi/n1epcar61x54cuu7hwqa9/granger-151656-tn.jpg?rlkey=qs6x7wccdbixi3a3via2hnvxm&amp;dl=0","Click to download Image")</f>
      </c>
      <c r="B464" s="0">
        <f>HYPERLINK("https://dl.dropboxusercontent.com/scl/fi/0dbhzit5fgyym49mwuqnm/mens-jackets-size-chartsgranger.jpg?rlkey=8bg9w0j24k2gd2z65c1qnc9bn&amp;dl=0","Click to download SizeChart")</f>
      </c>
      <c r="C464" s="0" t="inlineStr">
        <is>
          <t>Granger Men's Jacket</t>
        </is>
      </c>
      <c r="D464" s="0" t="inlineStr">
        <is>
          <t>'151656</t>
        </is>
      </c>
      <c r="E464" s="0" t="inlineStr">
        <is>
          <t>UNI GRANGE M BK:151656A-S</t>
        </is>
      </c>
      <c r="F464" s="0" t="inlineStr">
        <is>
          <t>'802151656040</t>
        </is>
      </c>
      <c r="G464" s="0" t="inlineStr">
        <is>
          <t>MENS</t>
        </is>
      </c>
      <c r="H464" s="0" t="inlineStr">
        <is>
          <t>S</t>
        </is>
      </c>
      <c r="I464" s="0">
        <v>139.99</v>
      </c>
      <c r="J464" s="0">
        <v>3</v>
      </c>
    </row>
    <row r="465" spans="1:10" customHeight="0">
      <c r="A465" s="0">
        <f>HYPERLINK("https://dl.dropboxusercontent.com/scl/fi/n1epcar61x54cuu7hwqa9/granger-151656-tn.jpg?rlkey=qs6x7wccdbixi3a3via2hnvxm&amp;dl=0","Click to download Image")</f>
      </c>
      <c r="B465" s="0">
        <f>HYPERLINK("https://dl.dropboxusercontent.com/scl/fi/0dbhzit5fgyym49mwuqnm/mens-jackets-size-chartsgranger.jpg?rlkey=8bg9w0j24k2gd2z65c1qnc9bn&amp;dl=0","Click to download SizeChart")</f>
      </c>
      <c r="C465" s="0" t="inlineStr">
        <is>
          <t>Granger Men's Jacket</t>
        </is>
      </c>
      <c r="D465" s="0" t="inlineStr">
        <is>
          <t>'151656</t>
        </is>
      </c>
      <c r="E465" s="0" t="inlineStr">
        <is>
          <t>UNI GRANGE M BK:151656B-M</t>
        </is>
      </c>
      <c r="F465" s="0" t="inlineStr">
        <is>
          <t>'802151656057</t>
        </is>
      </c>
      <c r="G465" s="0" t="inlineStr">
        <is>
          <t>MENS</t>
        </is>
      </c>
      <c r="H465" s="0" t="inlineStr">
        <is>
          <t>M</t>
        </is>
      </c>
      <c r="I465" s="0">
        <v>139.99</v>
      </c>
      <c r="J465" s="0">
        <v>6</v>
      </c>
    </row>
    <row r="466" spans="1:10" customHeight="0">
      <c r="A466" s="0">
        <f>HYPERLINK("https://dl.dropboxusercontent.com/scl/fi/n1epcar61x54cuu7hwqa9/granger-151656-tn.jpg?rlkey=qs6x7wccdbixi3a3via2hnvxm&amp;dl=0","Click to download Image")</f>
      </c>
      <c r="B466" s="0">
        <f>HYPERLINK("https://dl.dropboxusercontent.com/scl/fi/0dbhzit5fgyym49mwuqnm/mens-jackets-size-chartsgranger.jpg?rlkey=8bg9w0j24k2gd2z65c1qnc9bn&amp;dl=0","Click to download SizeChart")</f>
      </c>
      <c r="C466" s="0" t="inlineStr">
        <is>
          <t>Granger Men's Jacket</t>
        </is>
      </c>
      <c r="D466" s="0" t="inlineStr">
        <is>
          <t>'151656</t>
        </is>
      </c>
      <c r="E466" s="0" t="inlineStr">
        <is>
          <t>UNI GRANGE M BK:151656C-L</t>
        </is>
      </c>
      <c r="F466" s="0" t="inlineStr">
        <is>
          <t>'802151656064</t>
        </is>
      </c>
      <c r="G466" s="0" t="inlineStr">
        <is>
          <t>MENS</t>
        </is>
      </c>
      <c r="H466" s="0" t="inlineStr">
        <is>
          <t>L</t>
        </is>
      </c>
      <c r="I466" s="0">
        <v>139.99</v>
      </c>
      <c r="J466" s="0">
        <v>9</v>
      </c>
    </row>
    <row r="467" spans="1:10" customHeight="0">
      <c r="A467" s="0">
        <f>HYPERLINK("https://dl.dropboxusercontent.com/scl/fi/n1epcar61x54cuu7hwqa9/granger-151656-tn.jpg?rlkey=qs6x7wccdbixi3a3via2hnvxm&amp;dl=0","Click to download Image")</f>
      </c>
      <c r="B467" s="0">
        <f>HYPERLINK("https://dl.dropboxusercontent.com/scl/fi/0dbhzit5fgyym49mwuqnm/mens-jackets-size-chartsgranger.jpg?rlkey=8bg9w0j24k2gd2z65c1qnc9bn&amp;dl=0","Click to download SizeChart")</f>
      </c>
      <c r="C467" s="0" t="inlineStr">
        <is>
          <t>Granger Men's Jacket</t>
        </is>
      </c>
      <c r="D467" s="0" t="inlineStr">
        <is>
          <t>'151656</t>
        </is>
      </c>
      <c r="E467" s="0" t="inlineStr">
        <is>
          <t>UNI GRANGE M BK:151656D-XL</t>
        </is>
      </c>
      <c r="F467" s="0" t="inlineStr">
        <is>
          <t>'802151656071</t>
        </is>
      </c>
      <c r="G467" s="0" t="inlineStr">
        <is>
          <t>MENS</t>
        </is>
      </c>
      <c r="H467" s="0" t="inlineStr">
        <is>
          <t>XL</t>
        </is>
      </c>
      <c r="I467" s="0">
        <v>139.99</v>
      </c>
      <c r="J467" s="0">
        <v>9</v>
      </c>
    </row>
    <row r="468" spans="1:10" customHeight="0">
      <c r="A468" s="0">
        <f>HYPERLINK("https://dl.dropboxusercontent.com/scl/fi/n1epcar61x54cuu7hwqa9/granger-151656-tn.jpg?rlkey=qs6x7wccdbixi3a3via2hnvxm&amp;dl=0","Click to download Image")</f>
      </c>
      <c r="B468" s="0">
        <f>HYPERLINK("https://dl.dropboxusercontent.com/scl/fi/0dbhzit5fgyym49mwuqnm/mens-jackets-size-chartsgranger.jpg?rlkey=8bg9w0j24k2gd2z65c1qnc9bn&amp;dl=0","Click to download SizeChart")</f>
      </c>
      <c r="C468" s="0" t="inlineStr">
        <is>
          <t>Granger Men's Jacket</t>
        </is>
      </c>
      <c r="D468" s="0" t="inlineStr">
        <is>
          <t>'151656</t>
        </is>
      </c>
      <c r="E468" s="0" t="inlineStr">
        <is>
          <t>UNI GRANGE M BK:151656E-2XL</t>
        </is>
      </c>
      <c r="F468" s="0" t="inlineStr">
        <is>
          <t>'802151656088</t>
        </is>
      </c>
      <c r="G468" s="0" t="inlineStr">
        <is>
          <t>MENS</t>
        </is>
      </c>
      <c r="H468" s="0" t="inlineStr">
        <is>
          <t>2XL</t>
        </is>
      </c>
      <c r="I468" s="0">
        <v>139.99</v>
      </c>
      <c r="J468" s="0">
        <v>6</v>
      </c>
    </row>
    <row r="469" spans="1:10" customHeight="0">
      <c r="A469" s="0">
        <f>HYPERLINK("https://dl.dropboxusercontent.com/scl/fi/n1epcar61x54cuu7hwqa9/granger-151656-tn.jpg?rlkey=qs6x7wccdbixi3a3via2hnvxm&amp;dl=0","Click to download Image")</f>
      </c>
      <c r="B469" s="0">
        <f>HYPERLINK("https://dl.dropboxusercontent.com/scl/fi/0dbhzit5fgyym49mwuqnm/mens-jackets-size-chartsgranger.jpg?rlkey=8bg9w0j24k2gd2z65c1qnc9bn&amp;dl=0","Click to download SizeChart")</f>
      </c>
      <c r="C469" s="0" t="inlineStr">
        <is>
          <t>Granger Men's Jacket</t>
        </is>
      </c>
      <c r="D469" s="0" t="inlineStr">
        <is>
          <t>'151656</t>
        </is>
      </c>
      <c r="E469" s="0" t="inlineStr">
        <is>
          <t>UNI GRANGE M BK:151656F-3XL</t>
        </is>
      </c>
      <c r="F469" s="0" t="inlineStr">
        <is>
          <t>'802151656095</t>
        </is>
      </c>
      <c r="G469" s="0" t="inlineStr">
        <is>
          <t>MENS</t>
        </is>
      </c>
      <c r="H469" s="0" t="inlineStr">
        <is>
          <t>3XL</t>
        </is>
      </c>
      <c r="I469" s="0">
        <v>139.99</v>
      </c>
      <c r="J469" s="0">
        <v>3</v>
      </c>
    </row>
    <row r="470" spans="1:10" customHeight="0">
      <c r="A470" s="0">
        <f>HYPERLINK("https://dl.dropboxusercontent.com/scl/fi/n1epcar61x54cuu7hwqa9/granger-151656-tn.jpg?rlkey=qs6x7wccdbixi3a3via2hnvxm&amp;dl=0","Click to download Image")</f>
      </c>
      <c r="B470" s="0">
        <f>HYPERLINK("https://dl.dropboxusercontent.com/scl/fi/0dbhzit5fgyym49mwuqnm/mens-jackets-size-chartsgranger.jpg?rlkey=8bg9w0j24k2gd2z65c1qnc9bn&amp;dl=0","Click to download SizeChart")</f>
      </c>
      <c r="C470" s="0" t="inlineStr">
        <is>
          <t>Granger Men's Jacket</t>
        </is>
      </c>
      <c r="D470" s="0" t="inlineStr">
        <is>
          <t>'151656</t>
        </is>
      </c>
      <c r="E470" s="0" t="inlineStr">
        <is>
          <t>UNI GRANGE M BK:151656Z-12PK</t>
        </is>
      </c>
      <c r="F470" s="0" t="inlineStr">
        <is>
          <t>'802151656996</t>
        </is>
      </c>
      <c r="G470" s="0" t="inlineStr">
        <is>
          <t>MENS</t>
        </is>
      </c>
      <c r="H470" s="0" t="inlineStr">
        <is>
          <t>12 PACK</t>
        </is>
      </c>
      <c r="I470" s="0">
        <v>1350</v>
      </c>
      <c r="J470" s="0">
        <v>3</v>
      </c>
    </row>
    <row r="471" spans="1:10" customHeight="0">
      <c r="A471" s="0">
        <f>HYPERLINK("https://dl.dropboxusercontent.com/scl/fi/otqh5dllkhe0emyllxqgc/prima-151627-tn.jpg?rlkey=benw98bgougrmjxwnfpbf1ye1&amp;dl=0","Click to download Image")</f>
      </c>
      <c r="B471" s="0">
        <f>HYPERLINK("https://dl.dropboxusercontent.com/scl/fi/h7dkwbai828ii11gl1fy2/mens-jackets-size-chartsprima.jpg?rlkey=gt0agq00d2n3och7wr80bt15s&amp;dl=0","Click to download SizeChart")</f>
      </c>
      <c r="C471" s="0" t="inlineStr">
        <is>
          <t>Prima Men's Jacket</t>
        </is>
      </c>
      <c r="D471" s="0" t="inlineStr">
        <is>
          <t>'151627</t>
        </is>
      </c>
      <c r="E471" s="0" t="inlineStr">
        <is>
          <t>UNI PRIMA M PE:151627A-S</t>
        </is>
      </c>
      <c r="F471" s="0" t="inlineStr">
        <is>
          <t>'802151627040</t>
        </is>
      </c>
      <c r="G471" s="0" t="inlineStr">
        <is>
          <t>MENS</t>
        </is>
      </c>
      <c r="H471" s="0" t="inlineStr">
        <is>
          <t>S</t>
        </is>
      </c>
      <c r="I471" s="0">
        <v>149.99</v>
      </c>
      <c r="J471" s="0">
        <v>3</v>
      </c>
    </row>
    <row r="472" spans="1:10" customHeight="0">
      <c r="A472" s="0">
        <f>HYPERLINK("https://dl.dropboxusercontent.com/scl/fi/otqh5dllkhe0emyllxqgc/prima-151627-tn.jpg?rlkey=benw98bgougrmjxwnfpbf1ye1&amp;dl=0","Click to download Image")</f>
      </c>
      <c r="B472" s="0">
        <f>HYPERLINK("https://dl.dropboxusercontent.com/scl/fi/h7dkwbai828ii11gl1fy2/mens-jackets-size-chartsprima.jpg?rlkey=gt0agq00d2n3och7wr80bt15s&amp;dl=0","Click to download SizeChart")</f>
      </c>
      <c r="C472" s="0" t="inlineStr">
        <is>
          <t>Prima Men's Jacket</t>
        </is>
      </c>
      <c r="D472" s="0" t="inlineStr">
        <is>
          <t>'151627</t>
        </is>
      </c>
      <c r="E472" s="0" t="inlineStr">
        <is>
          <t>UNI PRIMA M PE:151627B-M</t>
        </is>
      </c>
      <c r="F472" s="0" t="inlineStr">
        <is>
          <t>'802151627057</t>
        </is>
      </c>
      <c r="G472" s="0" t="inlineStr">
        <is>
          <t>MENS</t>
        </is>
      </c>
      <c r="H472" s="0" t="inlineStr">
        <is>
          <t>M</t>
        </is>
      </c>
      <c r="I472" s="0">
        <v>149.99</v>
      </c>
      <c r="J472" s="0">
        <v>6</v>
      </c>
    </row>
    <row r="473" spans="1:10" customHeight="0">
      <c r="A473" s="0">
        <f>HYPERLINK("https://dl.dropboxusercontent.com/scl/fi/otqh5dllkhe0emyllxqgc/prima-151627-tn.jpg?rlkey=benw98bgougrmjxwnfpbf1ye1&amp;dl=0","Click to download Image")</f>
      </c>
      <c r="B473" s="0">
        <f>HYPERLINK("https://dl.dropboxusercontent.com/scl/fi/h7dkwbai828ii11gl1fy2/mens-jackets-size-chartsprima.jpg?rlkey=gt0agq00d2n3och7wr80bt15s&amp;dl=0","Click to download SizeChart")</f>
      </c>
      <c r="C473" s="0" t="inlineStr">
        <is>
          <t>Prima Men's Jacket</t>
        </is>
      </c>
      <c r="D473" s="0" t="inlineStr">
        <is>
          <t>'151627</t>
        </is>
      </c>
      <c r="E473" s="0" t="inlineStr">
        <is>
          <t>UNI PRIMA M PE:151627C-L</t>
        </is>
      </c>
      <c r="F473" s="0" t="inlineStr">
        <is>
          <t>'802151627064</t>
        </is>
      </c>
      <c r="G473" s="0" t="inlineStr">
        <is>
          <t>MENS</t>
        </is>
      </c>
      <c r="H473" s="0" t="inlineStr">
        <is>
          <t>L</t>
        </is>
      </c>
      <c r="I473" s="0">
        <v>149.99</v>
      </c>
      <c r="J473" s="0">
        <v>9</v>
      </c>
    </row>
    <row r="474" spans="1:10" customHeight="0">
      <c r="A474" s="0">
        <f>HYPERLINK("https://dl.dropboxusercontent.com/scl/fi/otqh5dllkhe0emyllxqgc/prima-151627-tn.jpg?rlkey=benw98bgougrmjxwnfpbf1ye1&amp;dl=0","Click to download Image")</f>
      </c>
      <c r="B474" s="0">
        <f>HYPERLINK("https://dl.dropboxusercontent.com/scl/fi/h7dkwbai828ii11gl1fy2/mens-jackets-size-chartsprima.jpg?rlkey=gt0agq00d2n3och7wr80bt15s&amp;dl=0","Click to download SizeChart")</f>
      </c>
      <c r="C474" s="0" t="inlineStr">
        <is>
          <t>Prima Men's Jacket</t>
        </is>
      </c>
      <c r="D474" s="0" t="inlineStr">
        <is>
          <t>'151627</t>
        </is>
      </c>
      <c r="E474" s="0" t="inlineStr">
        <is>
          <t>UNI PRIMA M PE:151627D-XL</t>
        </is>
      </c>
      <c r="F474" s="0" t="inlineStr">
        <is>
          <t>'802151627071</t>
        </is>
      </c>
      <c r="G474" s="0" t="inlineStr">
        <is>
          <t>MENS</t>
        </is>
      </c>
      <c r="H474" s="0" t="inlineStr">
        <is>
          <t>XL</t>
        </is>
      </c>
      <c r="I474" s="0">
        <v>149.99</v>
      </c>
      <c r="J474" s="0">
        <v>9</v>
      </c>
    </row>
    <row r="475" spans="1:10" customHeight="0">
      <c r="A475" s="0">
        <f>HYPERLINK("https://dl.dropboxusercontent.com/scl/fi/otqh5dllkhe0emyllxqgc/prima-151627-tn.jpg?rlkey=benw98bgougrmjxwnfpbf1ye1&amp;dl=0","Click to download Image")</f>
      </c>
      <c r="B475" s="0">
        <f>HYPERLINK("https://dl.dropboxusercontent.com/scl/fi/h7dkwbai828ii11gl1fy2/mens-jackets-size-chartsprima.jpg?rlkey=gt0agq00d2n3och7wr80bt15s&amp;dl=0","Click to download SizeChart")</f>
      </c>
      <c r="C475" s="0" t="inlineStr">
        <is>
          <t>Prima Men's Jacket</t>
        </is>
      </c>
      <c r="D475" s="0" t="inlineStr">
        <is>
          <t>'151627</t>
        </is>
      </c>
      <c r="E475" s="0" t="inlineStr">
        <is>
          <t>UNI PRIMA M PE:151627E-2XL</t>
        </is>
      </c>
      <c r="F475" s="0" t="inlineStr">
        <is>
          <t>'802151627088</t>
        </is>
      </c>
      <c r="G475" s="0" t="inlineStr">
        <is>
          <t>MENS</t>
        </is>
      </c>
      <c r="H475" s="0" t="inlineStr">
        <is>
          <t>2XL</t>
        </is>
      </c>
      <c r="I475" s="0">
        <v>149.99</v>
      </c>
      <c r="J475" s="0">
        <v>6</v>
      </c>
    </row>
    <row r="476" spans="1:10" customHeight="0">
      <c r="A476" s="0">
        <f>HYPERLINK("https://dl.dropboxusercontent.com/scl/fi/otqh5dllkhe0emyllxqgc/prima-151627-tn.jpg?rlkey=benw98bgougrmjxwnfpbf1ye1&amp;dl=0","Click to download Image")</f>
      </c>
      <c r="B476" s="0">
        <f>HYPERLINK("https://dl.dropboxusercontent.com/scl/fi/h7dkwbai828ii11gl1fy2/mens-jackets-size-chartsprima.jpg?rlkey=gt0agq00d2n3och7wr80bt15s&amp;dl=0","Click to download SizeChart")</f>
      </c>
      <c r="C476" s="0" t="inlineStr">
        <is>
          <t>Prima Men's Jacket</t>
        </is>
      </c>
      <c r="D476" s="0" t="inlineStr">
        <is>
          <t>'151627</t>
        </is>
      </c>
      <c r="E476" s="0" t="inlineStr">
        <is>
          <t>UNI PRIMA M PE:151627F-3XL</t>
        </is>
      </c>
      <c r="F476" s="0" t="inlineStr">
        <is>
          <t>'802151627095</t>
        </is>
      </c>
      <c r="G476" s="0" t="inlineStr">
        <is>
          <t>MENS</t>
        </is>
      </c>
      <c r="H476" s="0" t="inlineStr">
        <is>
          <t>3XL</t>
        </is>
      </c>
      <c r="I476" s="0">
        <v>149.99</v>
      </c>
      <c r="J476" s="0">
        <v>3</v>
      </c>
    </row>
    <row r="477" spans="1:10" customHeight="0">
      <c r="A477" s="0">
        <f>HYPERLINK("https://dl.dropboxusercontent.com/scl/fi/otqh5dllkhe0emyllxqgc/prima-151627-tn.jpg?rlkey=benw98bgougrmjxwnfpbf1ye1&amp;dl=0","Click to download Image")</f>
      </c>
      <c r="B477" s="0">
        <f>HYPERLINK("https://dl.dropboxusercontent.com/scl/fi/h7dkwbai828ii11gl1fy2/mens-jackets-size-chartsprima.jpg?rlkey=gt0agq00d2n3och7wr80bt15s&amp;dl=0","Click to download SizeChart")</f>
      </c>
      <c r="C477" s="0" t="inlineStr">
        <is>
          <t>Prima Men's Jacket</t>
        </is>
      </c>
      <c r="D477" s="0" t="inlineStr">
        <is>
          <t>'151627</t>
        </is>
      </c>
      <c r="E477" s="0" t="inlineStr">
        <is>
          <t>UNI PRIMA M PE:151627Z-12PK</t>
        </is>
      </c>
      <c r="F477" s="0" t="inlineStr">
        <is>
          <t>'802151627996</t>
        </is>
      </c>
      <c r="G477" s="0" t="inlineStr">
        <is>
          <t>MENS</t>
        </is>
      </c>
      <c r="H477" s="0" t="inlineStr">
        <is>
          <t>12 PACK</t>
        </is>
      </c>
      <c r="I477" s="0">
        <v>1446</v>
      </c>
      <c r="J477" s="0">
        <v>3</v>
      </c>
    </row>
    <row r="478" spans="1:10" customHeight="0">
      <c r="A478" s="0">
        <f>HYPERLINK("https://dl.dropboxusercontent.com/scl/fi/a3czpuj1f6sbfi4edbt9s/boaz-129702-f.jpg?rlkey=7ecrjthd0c5ju1mzs8vzrwh8p&amp;dl=0","Click to download Image")</f>
      </c>
      <c r="C478" s="0" t="inlineStr">
        <is>
          <t>Boaz Youth Beanie</t>
        </is>
      </c>
      <c r="D478" s="0" t="inlineStr">
        <is>
          <t>'129702</t>
        </is>
      </c>
      <c r="E478" s="0" t="inlineStr">
        <is>
          <t>UNI BOAZ Y PE:129702</t>
        </is>
      </c>
      <c r="F478" s="0" t="inlineStr">
        <is>
          <t>'702129702017</t>
        </is>
      </c>
      <c r="G478" s="0" t="inlineStr">
        <is>
          <t>YOUTH</t>
        </is>
      </c>
      <c r="I478" s="0">
        <v>29.99</v>
      </c>
      <c r="J478" s="0">
        <v>39</v>
      </c>
    </row>
    <row r="479" spans="1:10" customHeight="0">
      <c r="A479" s="0">
        <f>HYPERLINK("https://dl.dropboxusercontent.com/scl/fi/rww7lrio3xxwjf77wi0wn/thumb-sideline2023beaniesisuboaz90432.jpg?rlkey=uhahfm33sl2s4a3r25z77m3jh&amp;dl=0","Click to download Image")</f>
      </c>
      <c r="C479" s="0" t="inlineStr">
        <is>
          <t>Boaz Youth Beanie</t>
        </is>
      </c>
      <c r="D479" s="0" t="inlineStr">
        <is>
          <t>'140871</t>
        </is>
      </c>
      <c r="E479" s="0" t="inlineStr">
        <is>
          <t>UNI BOAZ Y PE:140871</t>
        </is>
      </c>
      <c r="F479" s="0" t="inlineStr">
        <is>
          <t>'702140871013</t>
        </is>
      </c>
      <c r="G479" s="0" t="inlineStr">
        <is>
          <t>YOUTH</t>
        </is>
      </c>
      <c r="I479" s="0">
        <v>29.99</v>
      </c>
      <c r="J479" s="0">
        <v>157</v>
      </c>
    </row>
    <row r="480" spans="1:10" customHeight="0">
      <c r="A480" s="0">
        <f>HYPERLINK("https://dl.dropboxusercontent.com/scl/fi/40mbnw3jssu12yahkqnby/124888t.jpg?rlkey=8wrxwge9kegnumm2pmix56vjv&amp;dl=0","Click to download Image")</f>
      </c>
      <c r="C480" s="0" t="inlineStr">
        <is>
          <t>Deena Womens Cap</t>
        </is>
      </c>
      <c r="D480" s="0" t="inlineStr">
        <is>
          <t>'124888</t>
        </is>
      </c>
      <c r="E480" s="0" t="inlineStr">
        <is>
          <t>UNI DEENA A GY:124888</t>
        </is>
      </c>
      <c r="F480" s="0" t="inlineStr">
        <is>
          <t>'702124888013</t>
        </is>
      </c>
      <c r="G480" s="0" t="inlineStr">
        <is>
          <t>WOMENS</t>
        </is>
      </c>
      <c r="H480" s="0" t="inlineStr">
        <is>
          <t>WOMENS</t>
        </is>
      </c>
      <c r="I480" s="0">
        <v>22.99</v>
      </c>
      <c r="J480" s="0">
        <v>30</v>
      </c>
    </row>
    <row r="481" spans="1:10" customHeight="0">
      <c r="A481" s="0">
        <f>HYPERLINK("https://dl.dropboxusercontent.com/scl/fi/c5gipbrk09sc41xt5tdeu/124853t.jpg?rlkey=e05tnl51qoqbfa2t7t08cgt3z&amp;dl=0","Click to download Image")</f>
      </c>
      <c r="C481" s="0" t="inlineStr">
        <is>
          <t>Emmer Women's Cap</t>
        </is>
      </c>
      <c r="D481" s="0" t="inlineStr">
        <is>
          <t>'124853</t>
        </is>
      </c>
      <c r="E481" s="0" t="inlineStr">
        <is>
          <t>UNI EMMER A OE:124853</t>
        </is>
      </c>
      <c r="F481" s="0" t="inlineStr">
        <is>
          <t>'702124853011</t>
        </is>
      </c>
      <c r="G481" s="0" t="inlineStr">
        <is>
          <t>WOMENS</t>
        </is>
      </c>
      <c r="H481" s="0" t="inlineStr">
        <is>
          <t>WOMENS</t>
        </is>
      </c>
      <c r="I481" s="0">
        <v>22.99</v>
      </c>
      <c r="J481" s="0">
        <v>31</v>
      </c>
    </row>
    <row r="482" spans="1:10" customHeight="0">
      <c r="A482" s="0">
        <f>HYPERLINK("https://dl.dropboxusercontent.com/scl/fi/1d47ykwsy9tr73z74sqbc/125210t.jpg?rlkey=gqqynyzt8l4lizjzugm3jdsk4&amp;dl=0","Click to download Image")</f>
      </c>
      <c r="C482" s="0" t="inlineStr">
        <is>
          <t>Joana Women's Cap</t>
        </is>
      </c>
      <c r="D482" s="0" t="inlineStr">
        <is>
          <t>'125210</t>
        </is>
      </c>
      <c r="E482" s="0" t="inlineStr">
        <is>
          <t>UNI JOANA A GY:125210</t>
        </is>
      </c>
      <c r="F482" s="0" t="inlineStr">
        <is>
          <t>'702125210011</t>
        </is>
      </c>
      <c r="G482" s="0" t="inlineStr">
        <is>
          <t>WOMENS</t>
        </is>
      </c>
      <c r="H482" s="0" t="inlineStr">
        <is>
          <t>WOMENS</t>
        </is>
      </c>
      <c r="I482" s="0">
        <v>22.99</v>
      </c>
      <c r="J482" s="0">
        <v>25</v>
      </c>
    </row>
    <row r="483" spans="1:10" customHeight="0">
      <c r="A483" s="0">
        <f>HYPERLINK("https://dl.dropboxusercontent.com/scl/fi/0g4il26pgu6zk4r3pxoh4/123190-f.jpg?rlkey=d9zr1f5zesdx19v34n4rmpps0&amp;dl=0","Click to download Image")</f>
      </c>
      <c r="B483" s="0">
        <f>HYPERLINK("https://dl.dropboxusercontent.com/scl/fi/anghe5gnts00ei6a10esg/womens-hoodie-and-sweatshirt-size-chartslyra.jpg?rlkey=dvqx311lgy3kknfkg22c4zmrr&amp;dl=0","Click to download SizeChart")</f>
      </c>
      <c r="C483" s="0" t="inlineStr">
        <is>
          <t>Lyra Women's Cropped Sweatshirt</t>
        </is>
      </c>
      <c r="D483" s="0" t="inlineStr">
        <is>
          <t>'123190</t>
        </is>
      </c>
      <c r="E483" s="0" t="inlineStr">
        <is>
          <t>UNI LYRA W OG:123190A-S</t>
        </is>
      </c>
      <c r="F483" s="0" t="inlineStr">
        <is>
          <t>'802123190046</t>
        </is>
      </c>
      <c r="G483" s="0" t="inlineStr">
        <is>
          <t>WOMENS</t>
        </is>
      </c>
      <c r="H483" s="0" t="inlineStr">
        <is>
          <t>S</t>
        </is>
      </c>
      <c r="I483" s="0">
        <v>39.99</v>
      </c>
      <c r="J483" s="0">
        <v>0</v>
      </c>
    </row>
    <row r="484" spans="1:10" customHeight="0">
      <c r="A484" s="0">
        <f>HYPERLINK("https://dl.dropboxusercontent.com/scl/fi/0g4il26pgu6zk4r3pxoh4/123190-f.jpg?rlkey=d9zr1f5zesdx19v34n4rmpps0&amp;dl=0","Click to download Image")</f>
      </c>
      <c r="B484" s="0">
        <f>HYPERLINK("https://dl.dropboxusercontent.com/scl/fi/anghe5gnts00ei6a10esg/womens-hoodie-and-sweatshirt-size-chartslyra.jpg?rlkey=dvqx311lgy3kknfkg22c4zmrr&amp;dl=0","Click to download SizeChart")</f>
      </c>
      <c r="C484" s="0" t="inlineStr">
        <is>
          <t>Lyra Women's Cropped Sweatshirt</t>
        </is>
      </c>
      <c r="D484" s="0" t="inlineStr">
        <is>
          <t>'123190</t>
        </is>
      </c>
      <c r="E484" s="0" t="inlineStr">
        <is>
          <t>UNI LYRA W OG:123190B-M</t>
        </is>
      </c>
      <c r="F484" s="0" t="inlineStr">
        <is>
          <t>'802123190053</t>
        </is>
      </c>
      <c r="G484" s="0" t="inlineStr">
        <is>
          <t>WOMENS</t>
        </is>
      </c>
      <c r="H484" s="0" t="inlineStr">
        <is>
          <t>M</t>
        </is>
      </c>
      <c r="I484" s="0">
        <v>39.99</v>
      </c>
      <c r="J484" s="0">
        <v>3</v>
      </c>
    </row>
    <row r="485" spans="1:10" customHeight="0">
      <c r="A485" s="0">
        <f>HYPERLINK("https://dl.dropboxusercontent.com/scl/fi/0g4il26pgu6zk4r3pxoh4/123190-f.jpg?rlkey=d9zr1f5zesdx19v34n4rmpps0&amp;dl=0","Click to download Image")</f>
      </c>
      <c r="B485" s="0">
        <f>HYPERLINK("https://dl.dropboxusercontent.com/scl/fi/anghe5gnts00ei6a10esg/womens-hoodie-and-sweatshirt-size-chartslyra.jpg?rlkey=dvqx311lgy3kknfkg22c4zmrr&amp;dl=0","Click to download SizeChart")</f>
      </c>
      <c r="C485" s="0" t="inlineStr">
        <is>
          <t>Lyra Women's Cropped Sweatshirt</t>
        </is>
      </c>
      <c r="D485" s="0" t="inlineStr">
        <is>
          <t>'123190</t>
        </is>
      </c>
      <c r="E485" s="0" t="inlineStr">
        <is>
          <t>UNI LYRA W OG:123190C-L</t>
        </is>
      </c>
      <c r="F485" s="0" t="inlineStr">
        <is>
          <t>'802123190060</t>
        </is>
      </c>
      <c r="G485" s="0" t="inlineStr">
        <is>
          <t>WOMENS</t>
        </is>
      </c>
      <c r="H485" s="0" t="inlineStr">
        <is>
          <t>L</t>
        </is>
      </c>
      <c r="I485" s="0">
        <v>39.99</v>
      </c>
      <c r="J485" s="0">
        <v>3</v>
      </c>
    </row>
    <row r="486" spans="1:10" customHeight="0">
      <c r="A486" s="0">
        <f>HYPERLINK("https://dl.dropboxusercontent.com/scl/fi/0g4il26pgu6zk4r3pxoh4/123190-f.jpg?rlkey=d9zr1f5zesdx19v34n4rmpps0&amp;dl=0","Click to download Image")</f>
      </c>
      <c r="B486" s="0">
        <f>HYPERLINK("https://dl.dropboxusercontent.com/scl/fi/anghe5gnts00ei6a10esg/womens-hoodie-and-sweatshirt-size-chartslyra.jpg?rlkey=dvqx311lgy3kknfkg22c4zmrr&amp;dl=0","Click to download SizeChart")</f>
      </c>
      <c r="C486" s="0" t="inlineStr">
        <is>
          <t>Lyra Women's Cropped Sweatshirt</t>
        </is>
      </c>
      <c r="D486" s="0" t="inlineStr">
        <is>
          <t>'123190</t>
        </is>
      </c>
      <c r="E486" s="0" t="inlineStr">
        <is>
          <t>UNI LYRA W OG:123190D-XL</t>
        </is>
      </c>
      <c r="F486" s="0" t="inlineStr">
        <is>
          <t>'802123190077</t>
        </is>
      </c>
      <c r="G486" s="0" t="inlineStr">
        <is>
          <t>WOMENS</t>
        </is>
      </c>
      <c r="H486" s="0" t="inlineStr">
        <is>
          <t>XL</t>
        </is>
      </c>
      <c r="I486" s="0">
        <v>39.99</v>
      </c>
      <c r="J486" s="0">
        <v>0</v>
      </c>
    </row>
    <row r="487" spans="1:10" customHeight="0">
      <c r="A487" s="0">
        <f>HYPERLINK("https://dl.dropboxusercontent.com/scl/fi/0g4il26pgu6zk4r3pxoh4/123190-f.jpg?rlkey=d9zr1f5zesdx19v34n4rmpps0&amp;dl=0","Click to download Image")</f>
      </c>
      <c r="B487" s="0">
        <f>HYPERLINK("https://dl.dropboxusercontent.com/scl/fi/anghe5gnts00ei6a10esg/womens-hoodie-and-sweatshirt-size-chartslyra.jpg?rlkey=dvqx311lgy3kknfkg22c4zmrr&amp;dl=0","Click to download SizeChart")</f>
      </c>
      <c r="C487" s="0" t="inlineStr">
        <is>
          <t>Lyra Women's Cropped Sweatshirt</t>
        </is>
      </c>
      <c r="D487" s="0" t="inlineStr">
        <is>
          <t>'123190</t>
        </is>
      </c>
      <c r="E487" s="0" t="inlineStr">
        <is>
          <t>UNI LYRA W OG:123190E-2XL</t>
        </is>
      </c>
      <c r="F487" s="0" t="inlineStr">
        <is>
          <t>'802123190084</t>
        </is>
      </c>
      <c r="G487" s="0" t="inlineStr">
        <is>
          <t>WOMENS</t>
        </is>
      </c>
      <c r="H487" s="0" t="inlineStr">
        <is>
          <t>2XL</t>
        </is>
      </c>
      <c r="I487" s="0">
        <v>43.99</v>
      </c>
      <c r="J487" s="0">
        <v>3</v>
      </c>
    </row>
    <row r="488" spans="1:10" customHeight="0">
      <c r="A488" s="0">
        <f>HYPERLINK("https://dl.dropboxusercontent.com/scl/fi/0g4il26pgu6zk4r3pxoh4/123190-f.jpg?rlkey=d9zr1f5zesdx19v34n4rmpps0&amp;dl=0","Click to download Image")</f>
      </c>
      <c r="B488" s="0">
        <f>HYPERLINK("https://dl.dropboxusercontent.com/scl/fi/anghe5gnts00ei6a10esg/womens-hoodie-and-sweatshirt-size-chartslyra.jpg?rlkey=dvqx311lgy3kknfkg22c4zmrr&amp;dl=0","Click to download SizeChart")</f>
      </c>
      <c r="C488" s="0" t="inlineStr">
        <is>
          <t>Lyra Women's Cropped Sweatshirt</t>
        </is>
      </c>
      <c r="D488" s="0" t="inlineStr">
        <is>
          <t>'123190</t>
        </is>
      </c>
      <c r="E488" s="0" t="inlineStr">
        <is>
          <t>UNI LYRA W OG:123190F-3XL</t>
        </is>
      </c>
      <c r="F488" s="0" t="inlineStr">
        <is>
          <t>'802123190091</t>
        </is>
      </c>
      <c r="G488" s="0" t="inlineStr">
        <is>
          <t>WOMENS</t>
        </is>
      </c>
      <c r="H488" s="0" t="inlineStr">
        <is>
          <t>3XL</t>
        </is>
      </c>
      <c r="I488" s="0">
        <v>43.99</v>
      </c>
      <c r="J488" s="0">
        <v>1</v>
      </c>
    </row>
    <row r="489" spans="1:10" customHeight="0">
      <c r="A489" s="0">
        <f>HYPERLINK("https://dl.dropboxusercontent.com/scl/fi/0g4il26pgu6zk4r3pxoh4/123190-f.jpg?rlkey=d9zr1f5zesdx19v34n4rmpps0&amp;dl=0","Click to download Image")</f>
      </c>
      <c r="B489" s="0">
        <f>HYPERLINK("https://dl.dropboxusercontent.com/scl/fi/anghe5gnts00ei6a10esg/womens-hoodie-and-sweatshirt-size-chartslyra.jpg?rlkey=dvqx311lgy3kknfkg22c4zmrr&amp;dl=0","Click to download SizeChart")</f>
      </c>
      <c r="C489" s="0" t="inlineStr">
        <is>
          <t>Lyra Women's Cropped Sweatshirt</t>
        </is>
      </c>
      <c r="D489" s="0" t="inlineStr">
        <is>
          <t>'123190</t>
        </is>
      </c>
      <c r="E489" s="0" t="inlineStr">
        <is>
          <t>UNI LYRA W OG 12PK:123190Z-12PK</t>
        </is>
      </c>
      <c r="F489" s="0" t="inlineStr">
        <is>
          <t>'802123190992</t>
        </is>
      </c>
      <c r="G489" s="0" t="inlineStr">
        <is>
          <t>WOMENS</t>
        </is>
      </c>
      <c r="H489" s="0" t="inlineStr">
        <is>
          <t>12 PACK</t>
        </is>
      </c>
      <c r="I489" s="0">
        <v>384</v>
      </c>
      <c r="J489" s="0">
        <v>0</v>
      </c>
    </row>
    <row r="490" spans="1:10" customHeight="0">
      <c r="A490" s="0">
        <f>HYPERLINK("https://dl.dropboxusercontent.com/scl/fi/zdrgh39nljxbqo1q5ddd9/123846-af.jpg?rlkey=appi7eb8uar7e8oenzehlj7r2&amp;dl=0","Click to download Image")</f>
      </c>
      <c r="B490" s="0">
        <f>HYPERLINK("https://dl.dropboxusercontent.com/scl/fi/kcwdomu86h720nzo17zlg/womens-t-shirt-size-chartsmegg.jpg?rlkey=fe66djaw0eqewa91sfszonufg&amp;dl=0","Click to download SizeChart")</f>
      </c>
      <c r="C490" s="0" t="inlineStr">
        <is>
          <t>Megg Women's T-shirt</t>
        </is>
      </c>
      <c r="D490" s="0" t="inlineStr">
        <is>
          <t>'123846</t>
        </is>
      </c>
      <c r="E490" s="0" t="inlineStr">
        <is>
          <t>UNI MEGG W GY:123846A-S</t>
        </is>
      </c>
      <c r="F490" s="0" t="inlineStr">
        <is>
          <t>'802123846042</t>
        </is>
      </c>
      <c r="G490" s="0" t="inlineStr">
        <is>
          <t>WOMENS</t>
        </is>
      </c>
      <c r="H490" s="0" t="inlineStr">
        <is>
          <t>S</t>
        </is>
      </c>
      <c r="I490" s="0">
        <v>29.99</v>
      </c>
      <c r="J490" s="0">
        <v>4</v>
      </c>
    </row>
    <row r="491" spans="1:10" customHeight="0">
      <c r="A491" s="0">
        <f>HYPERLINK("https://dl.dropboxusercontent.com/scl/fi/zdrgh39nljxbqo1q5ddd9/123846-af.jpg?rlkey=appi7eb8uar7e8oenzehlj7r2&amp;dl=0","Click to download Image")</f>
      </c>
      <c r="B491" s="0">
        <f>HYPERLINK("https://dl.dropboxusercontent.com/scl/fi/kcwdomu86h720nzo17zlg/womens-t-shirt-size-chartsmegg.jpg?rlkey=fe66djaw0eqewa91sfszonufg&amp;dl=0","Click to download SizeChart")</f>
      </c>
      <c r="C491" s="0" t="inlineStr">
        <is>
          <t>Megg Women's T-shirt</t>
        </is>
      </c>
      <c r="D491" s="0" t="inlineStr">
        <is>
          <t>'123846</t>
        </is>
      </c>
      <c r="E491" s="0" t="inlineStr">
        <is>
          <t>UNI MEGG W GY:123846B-M</t>
        </is>
      </c>
      <c r="F491" s="0" t="inlineStr">
        <is>
          <t>'802123846059</t>
        </is>
      </c>
      <c r="G491" s="0" t="inlineStr">
        <is>
          <t>WOMENS</t>
        </is>
      </c>
      <c r="H491" s="0" t="inlineStr">
        <is>
          <t>M</t>
        </is>
      </c>
      <c r="I491" s="0">
        <v>29.99</v>
      </c>
      <c r="J491" s="0">
        <v>9</v>
      </c>
    </row>
    <row r="492" spans="1:10" customHeight="0">
      <c r="A492" s="0">
        <f>HYPERLINK("https://dl.dropboxusercontent.com/scl/fi/zdrgh39nljxbqo1q5ddd9/123846-af.jpg?rlkey=appi7eb8uar7e8oenzehlj7r2&amp;dl=0","Click to download Image")</f>
      </c>
      <c r="B492" s="0">
        <f>HYPERLINK("https://dl.dropboxusercontent.com/scl/fi/kcwdomu86h720nzo17zlg/womens-t-shirt-size-chartsmegg.jpg?rlkey=fe66djaw0eqewa91sfszonufg&amp;dl=0","Click to download SizeChart")</f>
      </c>
      <c r="C492" s="0" t="inlineStr">
        <is>
          <t>Megg Women's T-shirt</t>
        </is>
      </c>
      <c r="D492" s="0" t="inlineStr">
        <is>
          <t>'123846</t>
        </is>
      </c>
      <c r="E492" s="0" t="inlineStr">
        <is>
          <t>UNI MEGG W GY:123846C-L</t>
        </is>
      </c>
      <c r="F492" s="0" t="inlineStr">
        <is>
          <t>'802123846066</t>
        </is>
      </c>
      <c r="G492" s="0" t="inlineStr">
        <is>
          <t>WOMENS</t>
        </is>
      </c>
      <c r="H492" s="0" t="inlineStr">
        <is>
          <t>L</t>
        </is>
      </c>
      <c r="I492" s="0">
        <v>29.99</v>
      </c>
      <c r="J492" s="0">
        <v>10</v>
      </c>
    </row>
    <row r="493" spans="1:10" customHeight="0">
      <c r="A493" s="0">
        <f>HYPERLINK("https://dl.dropboxusercontent.com/scl/fi/zdrgh39nljxbqo1q5ddd9/123846-af.jpg?rlkey=appi7eb8uar7e8oenzehlj7r2&amp;dl=0","Click to download Image")</f>
      </c>
      <c r="B493" s="0">
        <f>HYPERLINK("https://dl.dropboxusercontent.com/scl/fi/kcwdomu86h720nzo17zlg/womens-t-shirt-size-chartsmegg.jpg?rlkey=fe66djaw0eqewa91sfszonufg&amp;dl=0","Click to download SizeChart")</f>
      </c>
      <c r="C493" s="0" t="inlineStr">
        <is>
          <t>Megg Women's T-shirt</t>
        </is>
      </c>
      <c r="D493" s="0" t="inlineStr">
        <is>
          <t>'123846</t>
        </is>
      </c>
      <c r="E493" s="0" t="inlineStr">
        <is>
          <t>UNI MEGG W GY:123846D-XL</t>
        </is>
      </c>
      <c r="F493" s="0" t="inlineStr">
        <is>
          <t>'802123846073</t>
        </is>
      </c>
      <c r="G493" s="0" t="inlineStr">
        <is>
          <t>WOMENS</t>
        </is>
      </c>
      <c r="H493" s="0" t="inlineStr">
        <is>
          <t>XL</t>
        </is>
      </c>
      <c r="I493" s="0">
        <v>29.99</v>
      </c>
      <c r="J493" s="0">
        <v>5</v>
      </c>
    </row>
    <row r="494" spans="1:10" customHeight="0">
      <c r="A494" s="0">
        <f>HYPERLINK("https://dl.dropboxusercontent.com/scl/fi/zdrgh39nljxbqo1q5ddd9/123846-af.jpg?rlkey=appi7eb8uar7e8oenzehlj7r2&amp;dl=0","Click to download Image")</f>
      </c>
      <c r="B494" s="0">
        <f>HYPERLINK("https://dl.dropboxusercontent.com/scl/fi/kcwdomu86h720nzo17zlg/womens-t-shirt-size-chartsmegg.jpg?rlkey=fe66djaw0eqewa91sfszonufg&amp;dl=0","Click to download SizeChart")</f>
      </c>
      <c r="C494" s="0" t="inlineStr">
        <is>
          <t>Megg Women's T-shirt</t>
        </is>
      </c>
      <c r="D494" s="0" t="inlineStr">
        <is>
          <t>'123846</t>
        </is>
      </c>
      <c r="E494" s="0" t="inlineStr">
        <is>
          <t>UNI MEGG W GY:123846E-2XL</t>
        </is>
      </c>
      <c r="F494" s="0" t="inlineStr">
        <is>
          <t>'802123846080</t>
        </is>
      </c>
      <c r="G494" s="0" t="inlineStr">
        <is>
          <t>WOMENS</t>
        </is>
      </c>
      <c r="H494" s="0" t="inlineStr">
        <is>
          <t>2XL</t>
        </is>
      </c>
      <c r="I494" s="0">
        <v>29.99</v>
      </c>
      <c r="J494" s="0">
        <v>3</v>
      </c>
    </row>
    <row r="495" spans="1:10" customHeight="0">
      <c r="A495" s="0">
        <f>HYPERLINK("https://dl.dropboxusercontent.com/scl/fi/zdrgh39nljxbqo1q5ddd9/123846-af.jpg?rlkey=appi7eb8uar7e8oenzehlj7r2&amp;dl=0","Click to download Image")</f>
      </c>
      <c r="B495" s="0">
        <f>HYPERLINK("https://dl.dropboxusercontent.com/scl/fi/kcwdomu86h720nzo17zlg/womens-t-shirt-size-chartsmegg.jpg?rlkey=fe66djaw0eqewa91sfszonufg&amp;dl=0","Click to download SizeChart")</f>
      </c>
      <c r="C495" s="0" t="inlineStr">
        <is>
          <t>Megg Women's T-shirt</t>
        </is>
      </c>
      <c r="D495" s="0" t="inlineStr">
        <is>
          <t>'123846</t>
        </is>
      </c>
      <c r="E495" s="0" t="inlineStr">
        <is>
          <t>UNI MEGG W GY:123846F-3XL</t>
        </is>
      </c>
      <c r="F495" s="0" t="inlineStr">
        <is>
          <t>'802123846097</t>
        </is>
      </c>
      <c r="G495" s="0" t="inlineStr">
        <is>
          <t>WOMENS</t>
        </is>
      </c>
      <c r="H495" s="0" t="inlineStr">
        <is>
          <t>3XL</t>
        </is>
      </c>
      <c r="I495" s="0">
        <v>29.99</v>
      </c>
      <c r="J495" s="0">
        <v>0</v>
      </c>
    </row>
    <row r="496" spans="1:10" customHeight="0">
      <c r="A496" s="0">
        <f>HYPERLINK("https://dl.dropboxusercontent.com/scl/fi/zdrgh39nljxbqo1q5ddd9/123846-af.jpg?rlkey=appi7eb8uar7e8oenzehlj7r2&amp;dl=0","Click to download Image")</f>
      </c>
      <c r="B496" s="0">
        <f>HYPERLINK("https://dl.dropboxusercontent.com/scl/fi/kcwdomu86h720nzo17zlg/womens-t-shirt-size-chartsmegg.jpg?rlkey=fe66djaw0eqewa91sfszonufg&amp;dl=0","Click to download SizeChart")</f>
      </c>
      <c r="C496" s="0" t="inlineStr">
        <is>
          <t>Megg Women's T-shirt</t>
        </is>
      </c>
      <c r="D496" s="0" t="inlineStr">
        <is>
          <t>'123846</t>
        </is>
      </c>
      <c r="E496" s="0" t="inlineStr">
        <is>
          <t>UNI MEGG W GY 12PK:123846Z-12PK</t>
        </is>
      </c>
      <c r="F496" s="0" t="inlineStr">
        <is>
          <t>'802123846998</t>
        </is>
      </c>
      <c r="G496" s="0" t="inlineStr">
        <is>
          <t>WOMENS</t>
        </is>
      </c>
      <c r="H496" s="0" t="inlineStr">
        <is>
          <t>12 PACK</t>
        </is>
      </c>
      <c r="I496" s="0">
        <v>288</v>
      </c>
      <c r="J496" s="0">
        <v>2</v>
      </c>
    </row>
    <row r="497" spans="1:10" customHeight="0">
      <c r="A497" s="0">
        <f>HYPERLINK("https://dl.dropboxusercontent.com/scl/fi/14g1jbmnxn1yw1vvh9olj/114487-f.jpg?rlkey=yvsi5fangnywgik62f2eccd0y&amp;dl=0","Click to download Image")</f>
      </c>
      <c r="B497" s="0">
        <f>HYPERLINK("https://dl.dropboxusercontent.com/scl/fi/ebxjjhyuyg1xhe6v3e9ug/mens-jackets-size-chartsknox.jpg?rlkey=g0csfmaqum4jhfom00hbxmxne&amp;dl=0","Click to download SizeChart")</f>
      </c>
      <c r="C497" s="0" t="inlineStr">
        <is>
          <t>Knox Men's Jacket</t>
        </is>
      </c>
      <c r="D497" s="0" t="inlineStr">
        <is>
          <t>'114487</t>
        </is>
      </c>
      <c r="E497" s="0" t="inlineStr">
        <is>
          <t>UNI KNOX M BLACK:114487A-S</t>
        </is>
      </c>
      <c r="F497" s="0" t="inlineStr">
        <is>
          <t>'802114487049</t>
        </is>
      </c>
      <c r="G497" s="0" t="inlineStr">
        <is>
          <t>MENS</t>
        </is>
      </c>
      <c r="H497" s="0" t="inlineStr">
        <is>
          <t>S</t>
        </is>
      </c>
      <c r="I497" s="0">
        <v>59.99</v>
      </c>
      <c r="J497" s="0">
        <v>0</v>
      </c>
    </row>
    <row r="498" spans="1:10" customHeight="0">
      <c r="A498" s="0">
        <f>HYPERLINK("https://dl.dropboxusercontent.com/scl/fi/14g1jbmnxn1yw1vvh9olj/114487-f.jpg?rlkey=yvsi5fangnywgik62f2eccd0y&amp;dl=0","Click to download Image")</f>
      </c>
      <c r="B498" s="0">
        <f>HYPERLINK("https://dl.dropboxusercontent.com/scl/fi/ebxjjhyuyg1xhe6v3e9ug/mens-jackets-size-chartsknox.jpg?rlkey=g0csfmaqum4jhfom00hbxmxne&amp;dl=0","Click to download SizeChart")</f>
      </c>
      <c r="C498" s="0" t="inlineStr">
        <is>
          <t>Knox Men's Jacket</t>
        </is>
      </c>
      <c r="D498" s="0" t="inlineStr">
        <is>
          <t>'114487</t>
        </is>
      </c>
      <c r="E498" s="0" t="inlineStr">
        <is>
          <t>UNI KNOX M BLACK:114487B-M</t>
        </is>
      </c>
      <c r="F498" s="0" t="inlineStr">
        <is>
          <t>'802114487056</t>
        </is>
      </c>
      <c r="G498" s="0" t="inlineStr">
        <is>
          <t>MENS</t>
        </is>
      </c>
      <c r="H498" s="0" t="inlineStr">
        <is>
          <t>M</t>
        </is>
      </c>
      <c r="I498" s="0">
        <v>59.99</v>
      </c>
      <c r="J498" s="0">
        <v>1</v>
      </c>
    </row>
    <row r="499" spans="1:10" customHeight="0">
      <c r="A499" s="0">
        <f>HYPERLINK("https://dl.dropboxusercontent.com/scl/fi/14g1jbmnxn1yw1vvh9olj/114487-f.jpg?rlkey=yvsi5fangnywgik62f2eccd0y&amp;dl=0","Click to download Image")</f>
      </c>
      <c r="B499" s="0">
        <f>HYPERLINK("https://dl.dropboxusercontent.com/scl/fi/ebxjjhyuyg1xhe6v3e9ug/mens-jackets-size-chartsknox.jpg?rlkey=g0csfmaqum4jhfom00hbxmxne&amp;dl=0","Click to download SizeChart")</f>
      </c>
      <c r="C499" s="0" t="inlineStr">
        <is>
          <t>Knox Men's Jacket</t>
        </is>
      </c>
      <c r="D499" s="0" t="inlineStr">
        <is>
          <t>'114487</t>
        </is>
      </c>
      <c r="E499" s="0" t="inlineStr">
        <is>
          <t>UNI KNOX M BLACK:114487C-L</t>
        </is>
      </c>
      <c r="F499" s="0" t="inlineStr">
        <is>
          <t>'802114487063</t>
        </is>
      </c>
      <c r="G499" s="0" t="inlineStr">
        <is>
          <t>MENS</t>
        </is>
      </c>
      <c r="H499" s="0" t="inlineStr">
        <is>
          <t>L</t>
        </is>
      </c>
      <c r="I499" s="0">
        <v>59.99</v>
      </c>
      <c r="J499" s="0">
        <v>0</v>
      </c>
    </row>
    <row r="500" spans="1:10" customHeight="0">
      <c r="A500" s="0">
        <f>HYPERLINK("https://dl.dropboxusercontent.com/scl/fi/14g1jbmnxn1yw1vvh9olj/114487-f.jpg?rlkey=yvsi5fangnywgik62f2eccd0y&amp;dl=0","Click to download Image")</f>
      </c>
      <c r="B500" s="0">
        <f>HYPERLINK("https://dl.dropboxusercontent.com/scl/fi/ebxjjhyuyg1xhe6v3e9ug/mens-jackets-size-chartsknox.jpg?rlkey=g0csfmaqum4jhfom00hbxmxne&amp;dl=0","Click to download SizeChart")</f>
      </c>
      <c r="C500" s="0" t="inlineStr">
        <is>
          <t>Knox Men's Jacket</t>
        </is>
      </c>
      <c r="D500" s="0" t="inlineStr">
        <is>
          <t>'114487</t>
        </is>
      </c>
      <c r="E500" s="0" t="inlineStr">
        <is>
          <t>UNI KNOX M BLACK:114487D-XL</t>
        </is>
      </c>
      <c r="F500" s="0" t="inlineStr">
        <is>
          <t>'802114487070</t>
        </is>
      </c>
      <c r="G500" s="0" t="inlineStr">
        <is>
          <t>MENS</t>
        </is>
      </c>
      <c r="H500" s="0" t="inlineStr">
        <is>
          <t>XL</t>
        </is>
      </c>
      <c r="I500" s="0">
        <v>59.99</v>
      </c>
      <c r="J500" s="0">
        <v>0</v>
      </c>
    </row>
    <row r="501" spans="1:10" customHeight="0">
      <c r="A501" s="0">
        <f>HYPERLINK("https://dl.dropboxusercontent.com/scl/fi/14g1jbmnxn1yw1vvh9olj/114487-f.jpg?rlkey=yvsi5fangnywgik62f2eccd0y&amp;dl=0","Click to download Image")</f>
      </c>
      <c r="B501" s="0">
        <f>HYPERLINK("https://dl.dropboxusercontent.com/scl/fi/ebxjjhyuyg1xhe6v3e9ug/mens-jackets-size-chartsknox.jpg?rlkey=g0csfmaqum4jhfom00hbxmxne&amp;dl=0","Click to download SizeChart")</f>
      </c>
      <c r="C501" s="0" t="inlineStr">
        <is>
          <t>Knox Men's Jacket</t>
        </is>
      </c>
      <c r="D501" s="0" t="inlineStr">
        <is>
          <t>'114487</t>
        </is>
      </c>
      <c r="E501" s="0" t="inlineStr">
        <is>
          <t>UNI KNOX M BLACK:114487E-2XL</t>
        </is>
      </c>
      <c r="F501" s="0" t="inlineStr">
        <is>
          <t>'802114487087</t>
        </is>
      </c>
      <c r="G501" s="0" t="inlineStr">
        <is>
          <t>MENS</t>
        </is>
      </c>
      <c r="H501" s="0" t="inlineStr">
        <is>
          <t>2XL</t>
        </is>
      </c>
      <c r="I501" s="0">
        <v>59.99</v>
      </c>
      <c r="J501" s="0">
        <v>5</v>
      </c>
    </row>
    <row r="502" spans="1:10" customHeight="0">
      <c r="A502" s="0">
        <f>HYPERLINK("https://dl.dropboxusercontent.com/scl/fi/14g1jbmnxn1yw1vvh9olj/114487-f.jpg?rlkey=yvsi5fangnywgik62f2eccd0y&amp;dl=0","Click to download Image")</f>
      </c>
      <c r="B502" s="0">
        <f>HYPERLINK("https://dl.dropboxusercontent.com/scl/fi/ebxjjhyuyg1xhe6v3e9ug/mens-jackets-size-chartsknox.jpg?rlkey=g0csfmaqum4jhfom00hbxmxne&amp;dl=0","Click to download SizeChart")</f>
      </c>
      <c r="C502" s="0" t="inlineStr">
        <is>
          <t>Knox Men's Jacket</t>
        </is>
      </c>
      <c r="D502" s="0" t="inlineStr">
        <is>
          <t>'114487</t>
        </is>
      </c>
      <c r="E502" s="0" t="inlineStr">
        <is>
          <t>UNI KNOX M BLACK:114487F-3XL</t>
        </is>
      </c>
      <c r="F502" s="0" t="inlineStr">
        <is>
          <t>'802114487094</t>
        </is>
      </c>
      <c r="G502" s="0" t="inlineStr">
        <is>
          <t>MENS</t>
        </is>
      </c>
      <c r="H502" s="0" t="inlineStr">
        <is>
          <t>3XL</t>
        </is>
      </c>
      <c r="I502" s="0">
        <v>59.99</v>
      </c>
      <c r="J502" s="0">
        <v>0</v>
      </c>
    </row>
    <row r="503" spans="1:10" customHeight="0">
      <c r="A503" s="0">
        <f>HYPERLINK("https://dl.dropboxusercontent.com/scl/fi/14g1jbmnxn1yw1vvh9olj/114487-f.jpg?rlkey=yvsi5fangnywgik62f2eccd0y&amp;dl=0","Click to download Image")</f>
      </c>
      <c r="B503" s="0">
        <f>HYPERLINK("https://dl.dropboxusercontent.com/scl/fi/ebxjjhyuyg1xhe6v3e9ug/mens-jackets-size-chartsknox.jpg?rlkey=g0csfmaqum4jhfom00hbxmxne&amp;dl=0","Click to download SizeChart")</f>
      </c>
      <c r="C503" s="0" t="inlineStr">
        <is>
          <t>Knox Men's Jacket</t>
        </is>
      </c>
      <c r="D503" s="0" t="inlineStr">
        <is>
          <t>'114487</t>
        </is>
      </c>
      <c r="E503" s="0" t="inlineStr">
        <is>
          <t>UNI KNOX M BLACK 12 PACK:114487Z-12PK</t>
        </is>
      </c>
      <c r="F503" s="0" t="inlineStr">
        <is>
          <t>'802114487995</t>
        </is>
      </c>
      <c r="G503" s="0" t="inlineStr">
        <is>
          <t>MENS</t>
        </is>
      </c>
      <c r="H503" s="0" t="inlineStr">
        <is>
          <t>12 PACK</t>
        </is>
      </c>
      <c r="I503" s="0">
        <v>582</v>
      </c>
      <c r="J503" s="0">
        <v>0</v>
      </c>
    </row>
    <row r="504" spans="1:10" customHeight="0">
      <c r="A504" s="0">
        <f>HYPERLINK("https://dl.dropboxusercontent.com/scl/fi/tg1bxy0h9e8y8i41iperm/124956t.jpg?rlkey=w6cj4lmqgrc1jvfd9k6e05yxs&amp;dl=0","Click to download Image")</f>
      </c>
      <c r="C504" s="0" t="inlineStr">
        <is>
          <t>Alda Women's Long Sleeve</t>
        </is>
      </c>
      <c r="D504" s="0" t="inlineStr">
        <is>
          <t>'124956</t>
        </is>
      </c>
      <c r="E504" s="0" t="inlineStr">
        <is>
          <t>UNI ALDA W BK:124956A-S</t>
        </is>
      </c>
      <c r="F504" s="0" t="inlineStr">
        <is>
          <t>'802124956047</t>
        </is>
      </c>
      <c r="G504" s="0" t="inlineStr">
        <is>
          <t>WOMENS</t>
        </is>
      </c>
      <c r="H504" s="0" t="inlineStr">
        <is>
          <t>S</t>
        </is>
      </c>
      <c r="I504" s="0">
        <v>39.99</v>
      </c>
      <c r="J504" s="0">
        <v>9</v>
      </c>
    </row>
    <row r="505" spans="1:10" customHeight="0">
      <c r="A505" s="0">
        <f>HYPERLINK("https://dl.dropboxusercontent.com/scl/fi/tg1bxy0h9e8y8i41iperm/124956t.jpg?rlkey=w6cj4lmqgrc1jvfd9k6e05yxs&amp;dl=0","Click to download Image")</f>
      </c>
      <c r="C505" s="0" t="inlineStr">
        <is>
          <t>Alda Women's Long Sleeve</t>
        </is>
      </c>
      <c r="D505" s="0" t="inlineStr">
        <is>
          <t>'124956</t>
        </is>
      </c>
      <c r="E505" s="0" t="inlineStr">
        <is>
          <t>UNI ALDA W BK:124956B-M</t>
        </is>
      </c>
      <c r="F505" s="0" t="inlineStr">
        <is>
          <t>'802124956054</t>
        </is>
      </c>
      <c r="G505" s="0" t="inlineStr">
        <is>
          <t>WOMENS</t>
        </is>
      </c>
      <c r="H505" s="0" t="inlineStr">
        <is>
          <t>M</t>
        </is>
      </c>
      <c r="I505" s="0">
        <v>39.99</v>
      </c>
      <c r="J505" s="0">
        <v>13</v>
      </c>
    </row>
    <row r="506" spans="1:10" customHeight="0">
      <c r="A506" s="0">
        <f>HYPERLINK("https://dl.dropboxusercontent.com/scl/fi/tg1bxy0h9e8y8i41iperm/124956t.jpg?rlkey=w6cj4lmqgrc1jvfd9k6e05yxs&amp;dl=0","Click to download Image")</f>
      </c>
      <c r="C506" s="0" t="inlineStr">
        <is>
          <t>Alda Women's Long Sleeve</t>
        </is>
      </c>
      <c r="D506" s="0" t="inlineStr">
        <is>
          <t>'124956</t>
        </is>
      </c>
      <c r="E506" s="0" t="inlineStr">
        <is>
          <t>UNI ALDA W BK:124956C-L</t>
        </is>
      </c>
      <c r="F506" s="0" t="inlineStr">
        <is>
          <t>'802124956061</t>
        </is>
      </c>
      <c r="G506" s="0" t="inlineStr">
        <is>
          <t>WOMENS</t>
        </is>
      </c>
      <c r="H506" s="0" t="inlineStr">
        <is>
          <t>L</t>
        </is>
      </c>
      <c r="I506" s="0">
        <v>39.99</v>
      </c>
      <c r="J506" s="0">
        <v>15</v>
      </c>
    </row>
    <row r="507" spans="1:10" customHeight="0">
      <c r="A507" s="0">
        <f>HYPERLINK("https://dl.dropboxusercontent.com/scl/fi/tg1bxy0h9e8y8i41iperm/124956t.jpg?rlkey=w6cj4lmqgrc1jvfd9k6e05yxs&amp;dl=0","Click to download Image")</f>
      </c>
      <c r="C507" s="0" t="inlineStr">
        <is>
          <t>Alda Women's Long Sleeve</t>
        </is>
      </c>
      <c r="D507" s="0" t="inlineStr">
        <is>
          <t>'124956</t>
        </is>
      </c>
      <c r="E507" s="0" t="inlineStr">
        <is>
          <t>UNI ALDA W BK:124956D-XL</t>
        </is>
      </c>
      <c r="F507" s="0" t="inlineStr">
        <is>
          <t>'802124956078</t>
        </is>
      </c>
      <c r="G507" s="0" t="inlineStr">
        <is>
          <t>WOMENS</t>
        </is>
      </c>
      <c r="H507" s="0" t="inlineStr">
        <is>
          <t>XL</t>
        </is>
      </c>
      <c r="I507" s="0">
        <v>39.99</v>
      </c>
      <c r="J507" s="0">
        <v>7</v>
      </c>
    </row>
    <row r="508" spans="1:10" customHeight="0">
      <c r="A508" s="0">
        <f>HYPERLINK("https://dl.dropboxusercontent.com/scl/fi/tg1bxy0h9e8y8i41iperm/124956t.jpg?rlkey=w6cj4lmqgrc1jvfd9k6e05yxs&amp;dl=0","Click to download Image")</f>
      </c>
      <c r="C508" s="0" t="inlineStr">
        <is>
          <t>Alda Women's Long Sleeve</t>
        </is>
      </c>
      <c r="D508" s="0" t="inlineStr">
        <is>
          <t>'124956</t>
        </is>
      </c>
      <c r="E508" s="0" t="inlineStr">
        <is>
          <t>UNI ALDA W BK:124956E-2XL</t>
        </is>
      </c>
      <c r="F508" s="0" t="inlineStr">
        <is>
          <t>'802124956085</t>
        </is>
      </c>
      <c r="G508" s="0" t="inlineStr">
        <is>
          <t>WOMENS</t>
        </is>
      </c>
      <c r="H508" s="0" t="inlineStr">
        <is>
          <t>2XL</t>
        </is>
      </c>
      <c r="I508" s="0">
        <v>39.99</v>
      </c>
      <c r="J508" s="0">
        <v>4</v>
      </c>
    </row>
    <row r="509" spans="1:10" customHeight="0">
      <c r="A509" s="0">
        <f>HYPERLINK("https://dl.dropboxusercontent.com/scl/fi/tg1bxy0h9e8y8i41iperm/124956t.jpg?rlkey=w6cj4lmqgrc1jvfd9k6e05yxs&amp;dl=0","Click to download Image")</f>
      </c>
      <c r="C509" s="0" t="inlineStr">
        <is>
          <t>Alda Women's Long Sleeve</t>
        </is>
      </c>
      <c r="D509" s="0" t="inlineStr">
        <is>
          <t>'124956</t>
        </is>
      </c>
      <c r="E509" s="0" t="inlineStr">
        <is>
          <t>UNI ALDA W BK:124956F-3XL</t>
        </is>
      </c>
      <c r="F509" s="0" t="inlineStr">
        <is>
          <t>'802124956092</t>
        </is>
      </c>
      <c r="G509" s="0" t="inlineStr">
        <is>
          <t>WOMENS</t>
        </is>
      </c>
      <c r="H509" s="0" t="inlineStr">
        <is>
          <t>3XL</t>
        </is>
      </c>
      <c r="I509" s="0">
        <v>39.99</v>
      </c>
      <c r="J509" s="0">
        <v>2</v>
      </c>
    </row>
    <row r="510" spans="1:10" customHeight="0">
      <c r="A510" s="0">
        <f>HYPERLINK("https://dl.dropboxusercontent.com/scl/fi/tg1bxy0h9e8y8i41iperm/124956t.jpg?rlkey=w6cj4lmqgrc1jvfd9k6e05yxs&amp;dl=0","Click to download Image")</f>
      </c>
      <c r="C510" s="0" t="inlineStr">
        <is>
          <t>Alda Women's Long Sleeve</t>
        </is>
      </c>
      <c r="D510" s="0" t="inlineStr">
        <is>
          <t>'124956</t>
        </is>
      </c>
      <c r="E510" s="0" t="inlineStr">
        <is>
          <t>UNI ALDA W BK 12PK:124956Z-12PK</t>
        </is>
      </c>
      <c r="F510" s="0" t="inlineStr">
        <is>
          <t>'802124956993</t>
        </is>
      </c>
      <c r="G510" s="0" t="inlineStr">
        <is>
          <t>WOMENS</t>
        </is>
      </c>
      <c r="H510" s="0" t="inlineStr">
        <is>
          <t>12 PACK</t>
        </is>
      </c>
      <c r="I510" s="0">
        <v>384</v>
      </c>
      <c r="J510" s="0">
        <v>3</v>
      </c>
    </row>
    <row r="511" spans="1:10" customHeight="0">
      <c r="A511" s="0">
        <f>HYPERLINK("https://dl.dropboxusercontent.com/scl/fi/7pdsa7htybd9mgxg3an0y/124605t.jpg?rlkey=c82euwcxk93qkcnoyjzmgf2bs&amp;dl=0","Click to download Image")</f>
      </c>
      <c r="B511" s="0">
        <f>HYPERLINK("https://dl.dropboxusercontent.com/scl/fi/8sfvnh5xd0eixa8baen9r/womens-hoodie-and-sweatshirt-size-chartsthea.jpg?rlkey=pwvcbprf04cufexuybaxgpf58&amp;dl=0","Click to download SizeChart")</f>
      </c>
      <c r="C511" s="0" t="inlineStr">
        <is>
          <t>Thea Women's Hoodie</t>
        </is>
      </c>
      <c r="D511" s="0" t="inlineStr">
        <is>
          <t>'124605</t>
        </is>
      </c>
      <c r="E511" s="0" t="inlineStr">
        <is>
          <t>UNI THEA W PE:124605A-S</t>
        </is>
      </c>
      <c r="F511" s="0" t="inlineStr">
        <is>
          <t>'802124605044</t>
        </is>
      </c>
      <c r="G511" s="0" t="inlineStr">
        <is>
          <t>WOMENS</t>
        </is>
      </c>
      <c r="H511" s="0" t="inlineStr">
        <is>
          <t>S</t>
        </is>
      </c>
      <c r="I511" s="0">
        <v>49.99</v>
      </c>
      <c r="J511" s="0">
        <v>12</v>
      </c>
    </row>
    <row r="512" spans="1:10" customHeight="0">
      <c r="A512" s="0">
        <f>HYPERLINK("https://dl.dropboxusercontent.com/scl/fi/7pdsa7htybd9mgxg3an0y/124605t.jpg?rlkey=c82euwcxk93qkcnoyjzmgf2bs&amp;dl=0","Click to download Image")</f>
      </c>
      <c r="B512" s="0">
        <f>HYPERLINK("https://dl.dropboxusercontent.com/scl/fi/8sfvnh5xd0eixa8baen9r/womens-hoodie-and-sweatshirt-size-chartsthea.jpg?rlkey=pwvcbprf04cufexuybaxgpf58&amp;dl=0","Click to download SizeChart")</f>
      </c>
      <c r="C512" s="0" t="inlineStr">
        <is>
          <t>Thea Women's Hoodie</t>
        </is>
      </c>
      <c r="D512" s="0" t="inlineStr">
        <is>
          <t>'124605</t>
        </is>
      </c>
      <c r="E512" s="0" t="inlineStr">
        <is>
          <t>UNI THEA W PE:124605B-M</t>
        </is>
      </c>
      <c r="F512" s="0" t="inlineStr">
        <is>
          <t>'802124605051</t>
        </is>
      </c>
      <c r="G512" s="0" t="inlineStr">
        <is>
          <t>WOMENS</t>
        </is>
      </c>
      <c r="H512" s="0" t="inlineStr">
        <is>
          <t>M</t>
        </is>
      </c>
      <c r="I512" s="0">
        <v>49.99</v>
      </c>
      <c r="J512" s="0">
        <v>18</v>
      </c>
    </row>
    <row r="513" spans="1:10" customHeight="0">
      <c r="A513" s="0">
        <f>HYPERLINK("https://dl.dropboxusercontent.com/scl/fi/7pdsa7htybd9mgxg3an0y/124605t.jpg?rlkey=c82euwcxk93qkcnoyjzmgf2bs&amp;dl=0","Click to download Image")</f>
      </c>
      <c r="B513" s="0">
        <f>HYPERLINK("https://dl.dropboxusercontent.com/scl/fi/8sfvnh5xd0eixa8baen9r/womens-hoodie-and-sweatshirt-size-chartsthea.jpg?rlkey=pwvcbprf04cufexuybaxgpf58&amp;dl=0","Click to download SizeChart")</f>
      </c>
      <c r="C513" s="0" t="inlineStr">
        <is>
          <t>Thea Women's Hoodie</t>
        </is>
      </c>
      <c r="D513" s="0" t="inlineStr">
        <is>
          <t>'124605</t>
        </is>
      </c>
      <c r="E513" s="0" t="inlineStr">
        <is>
          <t>UNI THEA W PE:124605C-L</t>
        </is>
      </c>
      <c r="F513" s="0" t="inlineStr">
        <is>
          <t>'802124605068</t>
        </is>
      </c>
      <c r="G513" s="0" t="inlineStr">
        <is>
          <t>WOMENS</t>
        </is>
      </c>
      <c r="H513" s="0" t="inlineStr">
        <is>
          <t>L</t>
        </is>
      </c>
      <c r="I513" s="0">
        <v>49.99</v>
      </c>
      <c r="J513" s="0">
        <v>15</v>
      </c>
    </row>
    <row r="514" spans="1:10" customHeight="0">
      <c r="A514" s="0">
        <f>HYPERLINK("https://dl.dropboxusercontent.com/scl/fi/7pdsa7htybd9mgxg3an0y/124605t.jpg?rlkey=c82euwcxk93qkcnoyjzmgf2bs&amp;dl=0","Click to download Image")</f>
      </c>
      <c r="B514" s="0">
        <f>HYPERLINK("https://dl.dropboxusercontent.com/scl/fi/8sfvnh5xd0eixa8baen9r/womens-hoodie-and-sweatshirt-size-chartsthea.jpg?rlkey=pwvcbprf04cufexuybaxgpf58&amp;dl=0","Click to download SizeChart")</f>
      </c>
      <c r="C514" s="0" t="inlineStr">
        <is>
          <t>Thea Women's Hoodie</t>
        </is>
      </c>
      <c r="D514" s="0" t="inlineStr">
        <is>
          <t>'124605</t>
        </is>
      </c>
      <c r="E514" s="0" t="inlineStr">
        <is>
          <t>UNI THEA W PE:124605D-XL</t>
        </is>
      </c>
      <c r="F514" s="0" t="inlineStr">
        <is>
          <t>'802124605075</t>
        </is>
      </c>
      <c r="G514" s="0" t="inlineStr">
        <is>
          <t>WOMENS</t>
        </is>
      </c>
      <c r="H514" s="0" t="inlineStr">
        <is>
          <t>XL</t>
        </is>
      </c>
      <c r="I514" s="0">
        <v>49.99</v>
      </c>
      <c r="J514" s="0">
        <v>4</v>
      </c>
    </row>
    <row r="515" spans="1:10" customHeight="0">
      <c r="A515" s="0">
        <f>HYPERLINK("https://dl.dropboxusercontent.com/scl/fi/7pdsa7htybd9mgxg3an0y/124605t.jpg?rlkey=c82euwcxk93qkcnoyjzmgf2bs&amp;dl=0","Click to download Image")</f>
      </c>
      <c r="B515" s="0">
        <f>HYPERLINK("https://dl.dropboxusercontent.com/scl/fi/8sfvnh5xd0eixa8baen9r/womens-hoodie-and-sweatshirt-size-chartsthea.jpg?rlkey=pwvcbprf04cufexuybaxgpf58&amp;dl=0","Click to download SizeChart")</f>
      </c>
      <c r="C515" s="0" t="inlineStr">
        <is>
          <t>Thea Women's Hoodie</t>
        </is>
      </c>
      <c r="D515" s="0" t="inlineStr">
        <is>
          <t>'124605</t>
        </is>
      </c>
      <c r="E515" s="0" t="inlineStr">
        <is>
          <t>UNI THEA W PE:124605E-2XL</t>
        </is>
      </c>
      <c r="F515" s="0" t="inlineStr">
        <is>
          <t>'802124605082</t>
        </is>
      </c>
      <c r="G515" s="0" t="inlineStr">
        <is>
          <t>WOMENS</t>
        </is>
      </c>
      <c r="H515" s="0" t="inlineStr">
        <is>
          <t>2XL</t>
        </is>
      </c>
      <c r="I515" s="0">
        <v>49.99</v>
      </c>
      <c r="J515" s="0">
        <v>5</v>
      </c>
    </row>
    <row r="516" spans="1:10" customHeight="0">
      <c r="A516" s="0">
        <f>HYPERLINK("https://dl.dropboxusercontent.com/scl/fi/7pdsa7htybd9mgxg3an0y/124605t.jpg?rlkey=c82euwcxk93qkcnoyjzmgf2bs&amp;dl=0","Click to download Image")</f>
      </c>
      <c r="B516" s="0">
        <f>HYPERLINK("https://dl.dropboxusercontent.com/scl/fi/8sfvnh5xd0eixa8baen9r/womens-hoodie-and-sweatshirt-size-chartsthea.jpg?rlkey=pwvcbprf04cufexuybaxgpf58&amp;dl=0","Click to download SizeChart")</f>
      </c>
      <c r="C516" s="0" t="inlineStr">
        <is>
          <t>Thea Women's Hoodie</t>
        </is>
      </c>
      <c r="D516" s="0" t="inlineStr">
        <is>
          <t>'124605</t>
        </is>
      </c>
      <c r="E516" s="0" t="inlineStr">
        <is>
          <t>UNI THEA W PE:124605F-3XL</t>
        </is>
      </c>
      <c r="F516" s="0" t="inlineStr">
        <is>
          <t>'802124605099</t>
        </is>
      </c>
      <c r="G516" s="0" t="inlineStr">
        <is>
          <t>WOMENS</t>
        </is>
      </c>
      <c r="H516" s="0" t="inlineStr">
        <is>
          <t>3XL</t>
        </is>
      </c>
      <c r="I516" s="0">
        <v>49.99</v>
      </c>
      <c r="J516" s="0">
        <v>4</v>
      </c>
    </row>
    <row r="517" spans="1:10" customHeight="0">
      <c r="A517" s="0">
        <f>HYPERLINK("https://dl.dropboxusercontent.com/scl/fi/7pdsa7htybd9mgxg3an0y/124605t.jpg?rlkey=c82euwcxk93qkcnoyjzmgf2bs&amp;dl=0","Click to download Image")</f>
      </c>
      <c r="B517" s="0">
        <f>HYPERLINK("https://dl.dropboxusercontent.com/scl/fi/8sfvnh5xd0eixa8baen9r/womens-hoodie-and-sweatshirt-size-chartsthea.jpg?rlkey=pwvcbprf04cufexuybaxgpf58&amp;dl=0","Click to download SizeChart")</f>
      </c>
      <c r="C517" s="0" t="inlineStr">
        <is>
          <t>Thea Women's Hoodie</t>
        </is>
      </c>
      <c r="D517" s="0" t="inlineStr">
        <is>
          <t>'124605</t>
        </is>
      </c>
      <c r="E517" s="0" t="inlineStr">
        <is>
          <t>UNI THEA W PE 12PK:124605Z-12PK</t>
        </is>
      </c>
      <c r="F517" s="0" t="inlineStr">
        <is>
          <t>'802124605990</t>
        </is>
      </c>
      <c r="G517" s="0" t="inlineStr">
        <is>
          <t>WOMENS</t>
        </is>
      </c>
      <c r="H517" s="0" t="inlineStr">
        <is>
          <t>12 PACK</t>
        </is>
      </c>
      <c r="I517" s="0">
        <v>480</v>
      </c>
      <c r="J517" s="0">
        <v>4</v>
      </c>
    </row>
    <row r="518" spans="1:10" customHeight="0">
      <c r="A518" s="0">
        <f>HYPERLINK("https://dl.dropboxusercontent.com/scl/fi/duzr7xz9cdofikgob86cs/124760t.jpg?rlkey=wdgzuaibks8cejyyy6tl2ols4&amp;dl=0","Click to download Image")</f>
      </c>
      <c r="C518" s="0" t="inlineStr">
        <is>
          <t>Rona Women's Long Sleeve</t>
        </is>
      </c>
      <c r="D518" s="0" t="inlineStr">
        <is>
          <t>'124760</t>
        </is>
      </c>
      <c r="E518" s="0" t="inlineStr">
        <is>
          <t>UNI RONA W PE:124760A-S</t>
        </is>
      </c>
      <c r="F518" s="0" t="inlineStr">
        <is>
          <t>'802124760040</t>
        </is>
      </c>
      <c r="G518" s="0" t="inlineStr">
        <is>
          <t>WOMENS</t>
        </is>
      </c>
      <c r="H518" s="0" t="inlineStr">
        <is>
          <t>S</t>
        </is>
      </c>
      <c r="I518" s="0">
        <v>39.99</v>
      </c>
      <c r="J518" s="0">
        <v>2</v>
      </c>
    </row>
    <row r="519" spans="1:10" customHeight="0">
      <c r="A519" s="0">
        <f>HYPERLINK("https://dl.dropboxusercontent.com/scl/fi/duzr7xz9cdofikgob86cs/124760t.jpg?rlkey=wdgzuaibks8cejyyy6tl2ols4&amp;dl=0","Click to download Image")</f>
      </c>
      <c r="C519" s="0" t="inlineStr">
        <is>
          <t>Rona Women's Long Sleeve</t>
        </is>
      </c>
      <c r="D519" s="0" t="inlineStr">
        <is>
          <t>'124760</t>
        </is>
      </c>
      <c r="E519" s="0" t="inlineStr">
        <is>
          <t>UNI RONA W PE:124760B-M</t>
        </is>
      </c>
      <c r="F519" s="0" t="inlineStr">
        <is>
          <t>'802124760057</t>
        </is>
      </c>
      <c r="G519" s="0" t="inlineStr">
        <is>
          <t>WOMENS</t>
        </is>
      </c>
      <c r="H519" s="0" t="inlineStr">
        <is>
          <t>M</t>
        </is>
      </c>
      <c r="I519" s="0">
        <v>39.99</v>
      </c>
      <c r="J519" s="0">
        <v>5</v>
      </c>
    </row>
    <row r="520" spans="1:10" customHeight="0">
      <c r="A520" s="0">
        <f>HYPERLINK("https://dl.dropboxusercontent.com/scl/fi/duzr7xz9cdofikgob86cs/124760t.jpg?rlkey=wdgzuaibks8cejyyy6tl2ols4&amp;dl=0","Click to download Image")</f>
      </c>
      <c r="C520" s="0" t="inlineStr">
        <is>
          <t>Rona Women's Long Sleeve</t>
        </is>
      </c>
      <c r="D520" s="0" t="inlineStr">
        <is>
          <t>'124760</t>
        </is>
      </c>
      <c r="E520" s="0" t="inlineStr">
        <is>
          <t>UNI RONA W PE:124760C-L</t>
        </is>
      </c>
      <c r="F520" s="0" t="inlineStr">
        <is>
          <t>'802124760064</t>
        </is>
      </c>
      <c r="G520" s="0" t="inlineStr">
        <is>
          <t>WOMENS</t>
        </is>
      </c>
      <c r="H520" s="0" t="inlineStr">
        <is>
          <t>L</t>
        </is>
      </c>
      <c r="I520" s="0">
        <v>39.99</v>
      </c>
      <c r="J520" s="0">
        <v>6</v>
      </c>
    </row>
    <row r="521" spans="1:10" customHeight="0">
      <c r="A521" s="0">
        <f>HYPERLINK("https://dl.dropboxusercontent.com/scl/fi/duzr7xz9cdofikgob86cs/124760t.jpg?rlkey=wdgzuaibks8cejyyy6tl2ols4&amp;dl=0","Click to download Image")</f>
      </c>
      <c r="C521" s="0" t="inlineStr">
        <is>
          <t>Rona Women's Long Sleeve</t>
        </is>
      </c>
      <c r="D521" s="0" t="inlineStr">
        <is>
          <t>'124760</t>
        </is>
      </c>
      <c r="E521" s="0" t="inlineStr">
        <is>
          <t>UNI RONA W PE:124760D-XL</t>
        </is>
      </c>
      <c r="F521" s="0" t="inlineStr">
        <is>
          <t>'802124760071</t>
        </is>
      </c>
      <c r="G521" s="0" t="inlineStr">
        <is>
          <t>WOMENS</t>
        </is>
      </c>
      <c r="H521" s="0" t="inlineStr">
        <is>
          <t>XL</t>
        </is>
      </c>
      <c r="I521" s="0">
        <v>39.99</v>
      </c>
      <c r="J521" s="0">
        <v>3</v>
      </c>
    </row>
    <row r="522" spans="1:10" customHeight="0">
      <c r="A522" s="0">
        <f>HYPERLINK("https://dl.dropboxusercontent.com/scl/fi/duzr7xz9cdofikgob86cs/124760t.jpg?rlkey=wdgzuaibks8cejyyy6tl2ols4&amp;dl=0","Click to download Image")</f>
      </c>
      <c r="C522" s="0" t="inlineStr">
        <is>
          <t>Rona Women's Long Sleeve</t>
        </is>
      </c>
      <c r="D522" s="0" t="inlineStr">
        <is>
          <t>'124760</t>
        </is>
      </c>
      <c r="E522" s="0" t="inlineStr">
        <is>
          <t>UNI RONA W PE:124760E-2XL</t>
        </is>
      </c>
      <c r="F522" s="0" t="inlineStr">
        <is>
          <t>'802124760088</t>
        </is>
      </c>
      <c r="G522" s="0" t="inlineStr">
        <is>
          <t>WOMENS</t>
        </is>
      </c>
      <c r="H522" s="0" t="inlineStr">
        <is>
          <t>2XL</t>
        </is>
      </c>
      <c r="I522" s="0">
        <v>39.99</v>
      </c>
      <c r="J522" s="0">
        <v>4</v>
      </c>
    </row>
    <row r="523" spans="1:10" customHeight="0">
      <c r="A523" s="0">
        <f>HYPERLINK("https://dl.dropboxusercontent.com/scl/fi/duzr7xz9cdofikgob86cs/124760t.jpg?rlkey=wdgzuaibks8cejyyy6tl2ols4&amp;dl=0","Click to download Image")</f>
      </c>
      <c r="C523" s="0" t="inlineStr">
        <is>
          <t>Rona Women's Long Sleeve</t>
        </is>
      </c>
      <c r="D523" s="0" t="inlineStr">
        <is>
          <t>'124760</t>
        </is>
      </c>
      <c r="E523" s="0" t="inlineStr">
        <is>
          <t>UNI RONA W PE:124760F-3XL</t>
        </is>
      </c>
      <c r="F523" s="0" t="inlineStr">
        <is>
          <t>'802124760095</t>
        </is>
      </c>
      <c r="G523" s="0" t="inlineStr">
        <is>
          <t>WOMENS</t>
        </is>
      </c>
      <c r="H523" s="0" t="inlineStr">
        <is>
          <t>3XL</t>
        </is>
      </c>
      <c r="I523" s="0">
        <v>39.99</v>
      </c>
      <c r="J523" s="0">
        <v>1</v>
      </c>
    </row>
    <row r="524" spans="1:10" customHeight="0">
      <c r="A524" s="0">
        <f>HYPERLINK("https://dl.dropboxusercontent.com/scl/fi/duzr7xz9cdofikgob86cs/124760t.jpg?rlkey=wdgzuaibks8cejyyy6tl2ols4&amp;dl=0","Click to download Image")</f>
      </c>
      <c r="C524" s="0" t="inlineStr">
        <is>
          <t>Rona Women's Long Sleeve</t>
        </is>
      </c>
      <c r="D524" s="0" t="inlineStr">
        <is>
          <t>'124760</t>
        </is>
      </c>
      <c r="E524" s="0" t="inlineStr">
        <is>
          <t>UNI RONA W PE 12PK:124760Z-12PK</t>
        </is>
      </c>
      <c r="F524" s="0" t="inlineStr">
        <is>
          <t>'802124760996</t>
        </is>
      </c>
      <c r="G524" s="0" t="inlineStr">
        <is>
          <t>WOMENS</t>
        </is>
      </c>
      <c r="H524" s="0" t="inlineStr">
        <is>
          <t>12 PACK</t>
        </is>
      </c>
      <c r="I524" s="0">
        <v>384</v>
      </c>
      <c r="J524" s="0">
        <v>1</v>
      </c>
    </row>
    <row r="525" spans="1:10" customHeight="0">
      <c r="A525" s="0">
        <f>HYPERLINK("https://dl.dropboxusercontent.com/scl/fi/wjk74u9uvuik6i90hd9p1/125378t.jpg?rlkey=5qa81o3k57got6ete45f0nc9s&amp;dl=0","Click to download Image")</f>
      </c>
      <c r="B525" s="0">
        <f>HYPERLINK("https://dl.dropboxusercontent.com/scl/fi/x9crrec3ana1z697lappq/womens-t-shirt-size-chartsamia.jpg?rlkey=p2v6okw9yr9jguo6s6rordpu1&amp;dl=0","Click to download SizeChart")</f>
      </c>
      <c r="C525" s="0" t="inlineStr">
        <is>
          <t>Amia Women's Crop T-shirt</t>
        </is>
      </c>
      <c r="D525" s="0" t="inlineStr">
        <is>
          <t>'125378</t>
        </is>
      </c>
      <c r="E525" s="0" t="inlineStr">
        <is>
          <t>UNI AMIA W WE:125378A-S</t>
        </is>
      </c>
      <c r="F525" s="0" t="inlineStr">
        <is>
          <t>'802125378039</t>
        </is>
      </c>
      <c r="G525" s="0" t="inlineStr">
        <is>
          <t>WOMENS</t>
        </is>
      </c>
      <c r="H525" s="0" t="inlineStr">
        <is>
          <t>S</t>
        </is>
      </c>
      <c r="I525" s="0">
        <v>29.99</v>
      </c>
      <c r="J525" s="0">
        <v>0</v>
      </c>
    </row>
    <row r="526" spans="1:10" customHeight="0">
      <c r="A526" s="0">
        <f>HYPERLINK("https://dl.dropboxusercontent.com/scl/fi/wjk74u9uvuik6i90hd9p1/125378t.jpg?rlkey=5qa81o3k57got6ete45f0nc9s&amp;dl=0","Click to download Image")</f>
      </c>
      <c r="B526" s="0">
        <f>HYPERLINK("https://dl.dropboxusercontent.com/scl/fi/x9crrec3ana1z697lappq/womens-t-shirt-size-chartsamia.jpg?rlkey=p2v6okw9yr9jguo6s6rordpu1&amp;dl=0","Click to download SizeChart")</f>
      </c>
      <c r="C526" s="0" t="inlineStr">
        <is>
          <t>Amia Women's Crop T-shirt</t>
        </is>
      </c>
      <c r="D526" s="0" t="inlineStr">
        <is>
          <t>'125378</t>
        </is>
      </c>
      <c r="E526" s="0" t="inlineStr">
        <is>
          <t>UNI AMIA W WE:125378B-M</t>
        </is>
      </c>
      <c r="F526" s="0" t="inlineStr">
        <is>
          <t>'802125378046</t>
        </is>
      </c>
      <c r="G526" s="0" t="inlineStr">
        <is>
          <t>WOMENS</t>
        </is>
      </c>
      <c r="H526" s="0" t="inlineStr">
        <is>
          <t>M</t>
        </is>
      </c>
      <c r="I526" s="0">
        <v>29.99</v>
      </c>
      <c r="J526" s="0">
        <v>1</v>
      </c>
    </row>
    <row r="527" spans="1:10" customHeight="0">
      <c r="A527" s="0">
        <f>HYPERLINK("https://dl.dropboxusercontent.com/scl/fi/wjk74u9uvuik6i90hd9p1/125378t.jpg?rlkey=5qa81o3k57got6ete45f0nc9s&amp;dl=0","Click to download Image")</f>
      </c>
      <c r="B527" s="0">
        <f>HYPERLINK("https://dl.dropboxusercontent.com/scl/fi/x9crrec3ana1z697lappq/womens-t-shirt-size-chartsamia.jpg?rlkey=p2v6okw9yr9jguo6s6rordpu1&amp;dl=0","Click to download SizeChart")</f>
      </c>
      <c r="C527" s="0" t="inlineStr">
        <is>
          <t>Amia Women's Crop T-shirt</t>
        </is>
      </c>
      <c r="D527" s="0" t="inlineStr">
        <is>
          <t>'125378</t>
        </is>
      </c>
      <c r="E527" s="0" t="inlineStr">
        <is>
          <t>UNI AMIA W WE:125378C-L</t>
        </is>
      </c>
      <c r="F527" s="0" t="inlineStr">
        <is>
          <t>'802125378053</t>
        </is>
      </c>
      <c r="G527" s="0" t="inlineStr">
        <is>
          <t>WOMENS</t>
        </is>
      </c>
      <c r="H527" s="0" t="inlineStr">
        <is>
          <t>L</t>
        </is>
      </c>
      <c r="I527" s="0">
        <v>29.99</v>
      </c>
      <c r="J527" s="0">
        <v>1</v>
      </c>
    </row>
    <row r="528" spans="1:10" customHeight="0">
      <c r="A528" s="0">
        <f>HYPERLINK("https://dl.dropboxusercontent.com/scl/fi/wjk74u9uvuik6i90hd9p1/125378t.jpg?rlkey=5qa81o3k57got6ete45f0nc9s&amp;dl=0","Click to download Image")</f>
      </c>
      <c r="B528" s="0">
        <f>HYPERLINK("https://dl.dropboxusercontent.com/scl/fi/x9crrec3ana1z697lappq/womens-t-shirt-size-chartsamia.jpg?rlkey=p2v6okw9yr9jguo6s6rordpu1&amp;dl=0","Click to download SizeChart")</f>
      </c>
      <c r="C528" s="0" t="inlineStr">
        <is>
          <t>Amia Women's Crop T-shirt</t>
        </is>
      </c>
      <c r="D528" s="0" t="inlineStr">
        <is>
          <t>'125378</t>
        </is>
      </c>
      <c r="E528" s="0" t="inlineStr">
        <is>
          <t>UNI AMIA W WE:125378D-XL</t>
        </is>
      </c>
      <c r="F528" s="0" t="inlineStr">
        <is>
          <t>'802125378060</t>
        </is>
      </c>
      <c r="G528" s="0" t="inlineStr">
        <is>
          <t>WOMENS</t>
        </is>
      </c>
      <c r="H528" s="0" t="inlineStr">
        <is>
          <t>XL</t>
        </is>
      </c>
      <c r="I528" s="0">
        <v>29.99</v>
      </c>
      <c r="J528" s="0">
        <v>1</v>
      </c>
    </row>
    <row r="529" spans="1:10" customHeight="0">
      <c r="A529" s="0">
        <f>HYPERLINK("https://dl.dropboxusercontent.com/scl/fi/wjk74u9uvuik6i90hd9p1/125378t.jpg?rlkey=5qa81o3k57got6ete45f0nc9s&amp;dl=0","Click to download Image")</f>
      </c>
      <c r="B529" s="0">
        <f>HYPERLINK("https://dl.dropboxusercontent.com/scl/fi/x9crrec3ana1z697lappq/womens-t-shirt-size-chartsamia.jpg?rlkey=p2v6okw9yr9jguo6s6rordpu1&amp;dl=0","Click to download SizeChart")</f>
      </c>
      <c r="C529" s="0" t="inlineStr">
        <is>
          <t>Amia Women's Crop T-shirt</t>
        </is>
      </c>
      <c r="D529" s="0" t="inlineStr">
        <is>
          <t>'125378</t>
        </is>
      </c>
      <c r="E529" s="0" t="inlineStr">
        <is>
          <t>UNI AMIA W WE:125378E-2XL</t>
        </is>
      </c>
      <c r="F529" s="0" t="inlineStr">
        <is>
          <t>'802125378077</t>
        </is>
      </c>
      <c r="G529" s="0" t="inlineStr">
        <is>
          <t>WOMENS</t>
        </is>
      </c>
      <c r="H529" s="0" t="inlineStr">
        <is>
          <t>2XL</t>
        </is>
      </c>
      <c r="I529" s="0">
        <v>29.99</v>
      </c>
      <c r="J529" s="0">
        <v>4</v>
      </c>
    </row>
    <row r="530" spans="1:10" customHeight="0">
      <c r="A530" s="0">
        <f>HYPERLINK("https://dl.dropboxusercontent.com/scl/fi/wjk74u9uvuik6i90hd9p1/125378t.jpg?rlkey=5qa81o3k57got6ete45f0nc9s&amp;dl=0","Click to download Image")</f>
      </c>
      <c r="B530" s="0">
        <f>HYPERLINK("https://dl.dropboxusercontent.com/scl/fi/x9crrec3ana1z697lappq/womens-t-shirt-size-chartsamia.jpg?rlkey=p2v6okw9yr9jguo6s6rordpu1&amp;dl=0","Click to download SizeChart")</f>
      </c>
      <c r="C530" s="0" t="inlineStr">
        <is>
          <t>Amia Women's Crop T-shirt</t>
        </is>
      </c>
      <c r="D530" s="0" t="inlineStr">
        <is>
          <t>'125378</t>
        </is>
      </c>
      <c r="E530" s="0" t="inlineStr">
        <is>
          <t>UNI AMIA W WE:125378F-3XL</t>
        </is>
      </c>
      <c r="F530" s="0" t="inlineStr">
        <is>
          <t>'802125378084</t>
        </is>
      </c>
      <c r="G530" s="0" t="inlineStr">
        <is>
          <t>WOMENS</t>
        </is>
      </c>
      <c r="H530" s="0" t="inlineStr">
        <is>
          <t>3XL</t>
        </is>
      </c>
      <c r="I530" s="0">
        <v>29.99</v>
      </c>
      <c r="J530" s="0">
        <v>2</v>
      </c>
    </row>
    <row r="531" spans="1:10" customHeight="0">
      <c r="A531" s="0">
        <f>HYPERLINK("https://dl.dropboxusercontent.com/scl/fi/wjk74u9uvuik6i90hd9p1/125378t.jpg?rlkey=5qa81o3k57got6ete45f0nc9s&amp;dl=0","Click to download Image")</f>
      </c>
      <c r="B531" s="0">
        <f>HYPERLINK("https://dl.dropboxusercontent.com/scl/fi/x9crrec3ana1z697lappq/womens-t-shirt-size-chartsamia.jpg?rlkey=p2v6okw9yr9jguo6s6rordpu1&amp;dl=0","Click to download SizeChart")</f>
      </c>
      <c r="C531" s="0" t="inlineStr">
        <is>
          <t>Amia Women's Crop T-shirt</t>
        </is>
      </c>
      <c r="D531" s="0" t="inlineStr">
        <is>
          <t>'125378</t>
        </is>
      </c>
      <c r="E531" s="0" t="inlineStr">
        <is>
          <t>UNI AMIA W WE 12PK:125378Z-12PK</t>
        </is>
      </c>
      <c r="F531" s="0" t="inlineStr">
        <is>
          <t>'802125378992</t>
        </is>
      </c>
      <c r="G531" s="0" t="inlineStr">
        <is>
          <t>WOMENS</t>
        </is>
      </c>
      <c r="H531" s="0" t="inlineStr">
        <is>
          <t>12 PACK</t>
        </is>
      </c>
      <c r="I531" s="0">
        <v>288</v>
      </c>
      <c r="J531" s="0">
        <v>0</v>
      </c>
    </row>
    <row r="532" spans="1:10" customHeight="0">
      <c r="A532" s="0">
        <f>HYPERLINK("https://dl.dropboxusercontent.com/scl/fi/7vq2ba07mq18tp6sdi488/124625t.jpg?rlkey=0osdstld4ei70a34ssl2tfejt&amp;dl=0","Click to download Image")</f>
      </c>
      <c r="B532" s="0">
        <f>HYPERLINK("https://dl.dropboxusercontent.com/scl/fi/fdcktxwtph6dam6w7pcnk/womens-hoodie-and-sweatshirt-size-chartsliv-hoodie.jpg?rlkey=yqsdf59343zn0t5psoo8wsy3r&amp;dl=0","Click to download SizeChart")</f>
      </c>
      <c r="C532" s="0" t="inlineStr">
        <is>
          <t>Liv Women's Hoodie</t>
        </is>
      </c>
      <c r="D532" s="0" t="inlineStr">
        <is>
          <t>'124625</t>
        </is>
      </c>
      <c r="E532" s="0" t="inlineStr">
        <is>
          <t>UNI LIV W CO:124625A-S</t>
        </is>
      </c>
      <c r="F532" s="0" t="inlineStr">
        <is>
          <t>'802124625042</t>
        </is>
      </c>
      <c r="G532" s="0" t="inlineStr">
        <is>
          <t>WOMENS</t>
        </is>
      </c>
      <c r="H532" s="0" t="inlineStr">
        <is>
          <t>S</t>
        </is>
      </c>
      <c r="I532" s="0">
        <v>54.99</v>
      </c>
      <c r="J532" s="0">
        <v>2</v>
      </c>
    </row>
    <row r="533" spans="1:10" customHeight="0">
      <c r="A533" s="0">
        <f>HYPERLINK("https://dl.dropboxusercontent.com/scl/fi/7vq2ba07mq18tp6sdi488/124625t.jpg?rlkey=0osdstld4ei70a34ssl2tfejt&amp;dl=0","Click to download Image")</f>
      </c>
      <c r="B533" s="0">
        <f>HYPERLINK("https://dl.dropboxusercontent.com/scl/fi/fdcktxwtph6dam6w7pcnk/womens-hoodie-and-sweatshirt-size-chartsliv-hoodie.jpg?rlkey=yqsdf59343zn0t5psoo8wsy3r&amp;dl=0","Click to download SizeChart")</f>
      </c>
      <c r="C533" s="0" t="inlineStr">
        <is>
          <t>Liv Women's Hoodie</t>
        </is>
      </c>
      <c r="D533" s="0" t="inlineStr">
        <is>
          <t>'124625</t>
        </is>
      </c>
      <c r="E533" s="0" t="inlineStr">
        <is>
          <t>UNI LIV W CO:124625B-M</t>
        </is>
      </c>
      <c r="F533" s="0" t="inlineStr">
        <is>
          <t>'802124625059</t>
        </is>
      </c>
      <c r="G533" s="0" t="inlineStr">
        <is>
          <t>WOMENS</t>
        </is>
      </c>
      <c r="H533" s="0" t="inlineStr">
        <is>
          <t>M</t>
        </is>
      </c>
      <c r="I533" s="0">
        <v>54.99</v>
      </c>
      <c r="J533" s="0">
        <v>8</v>
      </c>
    </row>
    <row r="534" spans="1:10" customHeight="0">
      <c r="A534" s="0">
        <f>HYPERLINK("https://dl.dropboxusercontent.com/scl/fi/7vq2ba07mq18tp6sdi488/124625t.jpg?rlkey=0osdstld4ei70a34ssl2tfejt&amp;dl=0","Click to download Image")</f>
      </c>
      <c r="B534" s="0">
        <f>HYPERLINK("https://dl.dropboxusercontent.com/scl/fi/fdcktxwtph6dam6w7pcnk/womens-hoodie-and-sweatshirt-size-chartsliv-hoodie.jpg?rlkey=yqsdf59343zn0t5psoo8wsy3r&amp;dl=0","Click to download SizeChart")</f>
      </c>
      <c r="C534" s="0" t="inlineStr">
        <is>
          <t>Liv Women's Hoodie</t>
        </is>
      </c>
      <c r="D534" s="0" t="inlineStr">
        <is>
          <t>'124625</t>
        </is>
      </c>
      <c r="E534" s="0" t="inlineStr">
        <is>
          <t>UNI LIV W CO:124625C-L</t>
        </is>
      </c>
      <c r="F534" s="0" t="inlineStr">
        <is>
          <t>'802124625066</t>
        </is>
      </c>
      <c r="G534" s="0" t="inlineStr">
        <is>
          <t>WOMENS</t>
        </is>
      </c>
      <c r="H534" s="0" t="inlineStr">
        <is>
          <t>L</t>
        </is>
      </c>
      <c r="I534" s="0">
        <v>54.99</v>
      </c>
      <c r="J534" s="0">
        <v>10</v>
      </c>
    </row>
    <row r="535" spans="1:10" customHeight="0">
      <c r="A535" s="0">
        <f>HYPERLINK("https://dl.dropboxusercontent.com/scl/fi/7vq2ba07mq18tp6sdi488/124625t.jpg?rlkey=0osdstld4ei70a34ssl2tfejt&amp;dl=0","Click to download Image")</f>
      </c>
      <c r="B535" s="0">
        <f>HYPERLINK("https://dl.dropboxusercontent.com/scl/fi/fdcktxwtph6dam6w7pcnk/womens-hoodie-and-sweatshirt-size-chartsliv-hoodie.jpg?rlkey=yqsdf59343zn0t5psoo8wsy3r&amp;dl=0","Click to download SizeChart")</f>
      </c>
      <c r="C535" s="0" t="inlineStr">
        <is>
          <t>Liv Women's Hoodie</t>
        </is>
      </c>
      <c r="D535" s="0" t="inlineStr">
        <is>
          <t>'124625</t>
        </is>
      </c>
      <c r="E535" s="0" t="inlineStr">
        <is>
          <t>UNI LIV W CO:124625D-XL</t>
        </is>
      </c>
      <c r="F535" s="0" t="inlineStr">
        <is>
          <t>'802124625073</t>
        </is>
      </c>
      <c r="G535" s="0" t="inlineStr">
        <is>
          <t>WOMENS</t>
        </is>
      </c>
      <c r="H535" s="0" t="inlineStr">
        <is>
          <t>XL</t>
        </is>
      </c>
      <c r="I535" s="0">
        <v>54.99</v>
      </c>
      <c r="J535" s="0">
        <v>3</v>
      </c>
    </row>
    <row r="536" spans="1:10" customHeight="0">
      <c r="A536" s="0">
        <f>HYPERLINK("https://dl.dropboxusercontent.com/scl/fi/7vq2ba07mq18tp6sdi488/124625t.jpg?rlkey=0osdstld4ei70a34ssl2tfejt&amp;dl=0","Click to download Image")</f>
      </c>
      <c r="B536" s="0">
        <f>HYPERLINK("https://dl.dropboxusercontent.com/scl/fi/fdcktxwtph6dam6w7pcnk/womens-hoodie-and-sweatshirt-size-chartsliv-hoodie.jpg?rlkey=yqsdf59343zn0t5psoo8wsy3r&amp;dl=0","Click to download SizeChart")</f>
      </c>
      <c r="C536" s="0" t="inlineStr">
        <is>
          <t>Liv Women's Hoodie</t>
        </is>
      </c>
      <c r="D536" s="0" t="inlineStr">
        <is>
          <t>'124625</t>
        </is>
      </c>
      <c r="E536" s="0" t="inlineStr">
        <is>
          <t>UNI LIV W CO:124625E-2XL</t>
        </is>
      </c>
      <c r="F536" s="0" t="inlineStr">
        <is>
          <t>'802124625080</t>
        </is>
      </c>
      <c r="G536" s="0" t="inlineStr">
        <is>
          <t>WOMENS</t>
        </is>
      </c>
      <c r="H536" s="0" t="inlineStr">
        <is>
          <t>2XL</t>
        </is>
      </c>
      <c r="I536" s="0">
        <v>54.99</v>
      </c>
      <c r="J536" s="0">
        <v>4</v>
      </c>
    </row>
    <row r="537" spans="1:10" customHeight="0">
      <c r="A537" s="0">
        <f>HYPERLINK("https://dl.dropboxusercontent.com/scl/fi/7vq2ba07mq18tp6sdi488/124625t.jpg?rlkey=0osdstld4ei70a34ssl2tfejt&amp;dl=0","Click to download Image")</f>
      </c>
      <c r="B537" s="0">
        <f>HYPERLINK("https://dl.dropboxusercontent.com/scl/fi/fdcktxwtph6dam6w7pcnk/womens-hoodie-and-sweatshirt-size-chartsliv-hoodie.jpg?rlkey=yqsdf59343zn0t5psoo8wsy3r&amp;dl=0","Click to download SizeChart")</f>
      </c>
      <c r="C537" s="0" t="inlineStr">
        <is>
          <t>Liv Women's Hoodie</t>
        </is>
      </c>
      <c r="D537" s="0" t="inlineStr">
        <is>
          <t>'124625</t>
        </is>
      </c>
      <c r="E537" s="0" t="inlineStr">
        <is>
          <t>UNI LIV W CO:124625F-3XL</t>
        </is>
      </c>
      <c r="F537" s="0" t="inlineStr">
        <is>
          <t>'802124625097</t>
        </is>
      </c>
      <c r="G537" s="0" t="inlineStr">
        <is>
          <t>WOMENS</t>
        </is>
      </c>
      <c r="H537" s="0" t="inlineStr">
        <is>
          <t>3XL</t>
        </is>
      </c>
      <c r="I537" s="0">
        <v>54.99</v>
      </c>
      <c r="J537" s="0">
        <v>2</v>
      </c>
    </row>
    <row r="538" spans="1:10" customHeight="0">
      <c r="A538" s="0">
        <f>HYPERLINK("https://dl.dropboxusercontent.com/scl/fi/7vq2ba07mq18tp6sdi488/124625t.jpg?rlkey=0osdstld4ei70a34ssl2tfejt&amp;dl=0","Click to download Image")</f>
      </c>
      <c r="B538" s="0">
        <f>HYPERLINK("https://dl.dropboxusercontent.com/scl/fi/fdcktxwtph6dam6w7pcnk/womens-hoodie-and-sweatshirt-size-chartsliv-hoodie.jpg?rlkey=yqsdf59343zn0t5psoo8wsy3r&amp;dl=0","Click to download SizeChart")</f>
      </c>
      <c r="C538" s="0" t="inlineStr">
        <is>
          <t>Liv Women's Hoodie</t>
        </is>
      </c>
      <c r="D538" s="0" t="inlineStr">
        <is>
          <t>'124625</t>
        </is>
      </c>
      <c r="E538" s="0" t="inlineStr">
        <is>
          <t>UNI LIV W CO 12PK:124625Z-12PK</t>
        </is>
      </c>
      <c r="F538" s="0" t="inlineStr">
        <is>
          <t>'802124625998</t>
        </is>
      </c>
      <c r="G538" s="0" t="inlineStr">
        <is>
          <t>WOMENS</t>
        </is>
      </c>
      <c r="H538" s="0" t="inlineStr">
        <is>
          <t>12 PACK</t>
        </is>
      </c>
      <c r="I538" s="0">
        <v>528</v>
      </c>
      <c r="J538" s="0">
        <v>2</v>
      </c>
    </row>
    <row r="539" spans="1:10" customHeight="0">
      <c r="A539" s="0">
        <f>HYPERLINK("https://dl.dropboxusercontent.com/scl/fi/mtw0nfsebdfykkx078ra8/knox-131472-f.jpg?rlkey=w6hq1pzbh4wyfce495373cuf8&amp;dl=0","Click to download Image")</f>
      </c>
      <c r="B539" s="0">
        <f>HYPERLINK("https://dl.dropboxusercontent.com/scl/fi/segm5tepysiwahoc0eape/mens-jackets-size-chartsknox.jpg?rlkey=it26tvpfnthy726ylp747znzm&amp;dl=0","Click to download SizeChart")</f>
      </c>
      <c r="C539" s="0" t="inlineStr">
        <is>
          <t>Knox Men's Jacket</t>
        </is>
      </c>
      <c r="D539" s="0" t="inlineStr">
        <is>
          <t>'131472</t>
        </is>
      </c>
      <c r="E539" s="0" t="inlineStr">
        <is>
          <t>UNI KNOX2 M BK:131472A-S</t>
        </is>
      </c>
      <c r="F539" s="0" t="inlineStr">
        <is>
          <t>'802131472042</t>
        </is>
      </c>
      <c r="G539" s="0" t="inlineStr">
        <is>
          <t>MENS</t>
        </is>
      </c>
      <c r="H539" s="0" t="inlineStr">
        <is>
          <t>S</t>
        </is>
      </c>
      <c r="I539" s="0">
        <v>59.99</v>
      </c>
      <c r="J539" s="0">
        <v>2</v>
      </c>
    </row>
    <row r="540" spans="1:10" customHeight="0">
      <c r="A540" s="0">
        <f>HYPERLINK("https://dl.dropboxusercontent.com/scl/fi/mtw0nfsebdfykkx078ra8/knox-131472-f.jpg?rlkey=w6hq1pzbh4wyfce495373cuf8&amp;dl=0","Click to download Image")</f>
      </c>
      <c r="B540" s="0">
        <f>HYPERLINK("https://dl.dropboxusercontent.com/scl/fi/segm5tepysiwahoc0eape/mens-jackets-size-chartsknox.jpg?rlkey=it26tvpfnthy726ylp747znzm&amp;dl=0","Click to download SizeChart")</f>
      </c>
      <c r="C540" s="0" t="inlineStr">
        <is>
          <t>Knox Men's Jacket</t>
        </is>
      </c>
      <c r="D540" s="0" t="inlineStr">
        <is>
          <t>'131472</t>
        </is>
      </c>
      <c r="E540" s="0" t="inlineStr">
        <is>
          <t>UNI KNOX2 M BK:131472B-M</t>
        </is>
      </c>
      <c r="F540" s="0" t="inlineStr">
        <is>
          <t>'802131472059</t>
        </is>
      </c>
      <c r="G540" s="0" t="inlineStr">
        <is>
          <t>MENS</t>
        </is>
      </c>
      <c r="H540" s="0" t="inlineStr">
        <is>
          <t>M</t>
        </is>
      </c>
      <c r="I540" s="0">
        <v>59.99</v>
      </c>
      <c r="J540" s="0">
        <v>4</v>
      </c>
    </row>
    <row r="541" spans="1:10" customHeight="0">
      <c r="A541" s="0">
        <f>HYPERLINK("https://dl.dropboxusercontent.com/scl/fi/mtw0nfsebdfykkx078ra8/knox-131472-f.jpg?rlkey=w6hq1pzbh4wyfce495373cuf8&amp;dl=0","Click to download Image")</f>
      </c>
      <c r="B541" s="0">
        <f>HYPERLINK("https://dl.dropboxusercontent.com/scl/fi/segm5tepysiwahoc0eape/mens-jackets-size-chartsknox.jpg?rlkey=it26tvpfnthy726ylp747znzm&amp;dl=0","Click to download SizeChart")</f>
      </c>
      <c r="C541" s="0" t="inlineStr">
        <is>
          <t>Knox Men's Jacket</t>
        </is>
      </c>
      <c r="D541" s="0" t="inlineStr">
        <is>
          <t>'131472</t>
        </is>
      </c>
      <c r="E541" s="0" t="inlineStr">
        <is>
          <t>UNI KNOX2 M BK:131472C-L</t>
        </is>
      </c>
      <c r="F541" s="0" t="inlineStr">
        <is>
          <t>'802131472066</t>
        </is>
      </c>
      <c r="G541" s="0" t="inlineStr">
        <is>
          <t>MENS</t>
        </is>
      </c>
      <c r="H541" s="0" t="inlineStr">
        <is>
          <t>L</t>
        </is>
      </c>
      <c r="I541" s="0">
        <v>59.99</v>
      </c>
      <c r="J541" s="0">
        <v>6</v>
      </c>
    </row>
    <row r="542" spans="1:10" customHeight="0">
      <c r="A542" s="0">
        <f>HYPERLINK("https://dl.dropboxusercontent.com/scl/fi/mtw0nfsebdfykkx078ra8/knox-131472-f.jpg?rlkey=w6hq1pzbh4wyfce495373cuf8&amp;dl=0","Click to download Image")</f>
      </c>
      <c r="B542" s="0">
        <f>HYPERLINK("https://dl.dropboxusercontent.com/scl/fi/segm5tepysiwahoc0eape/mens-jackets-size-chartsknox.jpg?rlkey=it26tvpfnthy726ylp747znzm&amp;dl=0","Click to download SizeChart")</f>
      </c>
      <c r="C542" s="0" t="inlineStr">
        <is>
          <t>Knox Men's Jacket</t>
        </is>
      </c>
      <c r="D542" s="0" t="inlineStr">
        <is>
          <t>'131472</t>
        </is>
      </c>
      <c r="E542" s="0" t="inlineStr">
        <is>
          <t>UNI KNOX2 M BK:131472D-XL</t>
        </is>
      </c>
      <c r="F542" s="0" t="inlineStr">
        <is>
          <t>'802131472073</t>
        </is>
      </c>
      <c r="G542" s="0" t="inlineStr">
        <is>
          <t>MENS</t>
        </is>
      </c>
      <c r="H542" s="0" t="inlineStr">
        <is>
          <t>XL</t>
        </is>
      </c>
      <c r="I542" s="0">
        <v>59.99</v>
      </c>
      <c r="J542" s="0">
        <v>5</v>
      </c>
    </row>
    <row r="543" spans="1:10" customHeight="0">
      <c r="A543" s="0">
        <f>HYPERLINK("https://dl.dropboxusercontent.com/scl/fi/mtw0nfsebdfykkx078ra8/knox-131472-f.jpg?rlkey=w6hq1pzbh4wyfce495373cuf8&amp;dl=0","Click to download Image")</f>
      </c>
      <c r="B543" s="0">
        <f>HYPERLINK("https://dl.dropboxusercontent.com/scl/fi/segm5tepysiwahoc0eape/mens-jackets-size-chartsknox.jpg?rlkey=it26tvpfnthy726ylp747znzm&amp;dl=0","Click to download SizeChart")</f>
      </c>
      <c r="C543" s="0" t="inlineStr">
        <is>
          <t>Knox Men's Jacket</t>
        </is>
      </c>
      <c r="D543" s="0" t="inlineStr">
        <is>
          <t>'131472</t>
        </is>
      </c>
      <c r="E543" s="0" t="inlineStr">
        <is>
          <t>UNI KNOX2 M BK:131472E-2XL</t>
        </is>
      </c>
      <c r="F543" s="0" t="inlineStr">
        <is>
          <t>'802131472080</t>
        </is>
      </c>
      <c r="G543" s="0" t="inlineStr">
        <is>
          <t>MENS</t>
        </is>
      </c>
      <c r="H543" s="0" t="inlineStr">
        <is>
          <t>2XL</t>
        </is>
      </c>
      <c r="I543" s="0">
        <v>59.99</v>
      </c>
      <c r="J543" s="0">
        <v>4</v>
      </c>
    </row>
    <row r="544" spans="1:10" customHeight="0">
      <c r="A544" s="0">
        <f>HYPERLINK("https://dl.dropboxusercontent.com/scl/fi/mtw0nfsebdfykkx078ra8/knox-131472-f.jpg?rlkey=w6hq1pzbh4wyfce495373cuf8&amp;dl=0","Click to download Image")</f>
      </c>
      <c r="B544" s="0">
        <f>HYPERLINK("https://dl.dropboxusercontent.com/scl/fi/segm5tepysiwahoc0eape/mens-jackets-size-chartsknox.jpg?rlkey=it26tvpfnthy726ylp747znzm&amp;dl=0","Click to download SizeChart")</f>
      </c>
      <c r="C544" s="0" t="inlineStr">
        <is>
          <t>Knox Men's Jacket</t>
        </is>
      </c>
      <c r="D544" s="0" t="inlineStr">
        <is>
          <t>'131472</t>
        </is>
      </c>
      <c r="E544" s="0" t="inlineStr">
        <is>
          <t>UNI KNOX2 M BK:131472F-3XL</t>
        </is>
      </c>
      <c r="F544" s="0" t="inlineStr">
        <is>
          <t>'802131472097</t>
        </is>
      </c>
      <c r="G544" s="0" t="inlineStr">
        <is>
          <t>MENS</t>
        </is>
      </c>
      <c r="H544" s="0" t="inlineStr">
        <is>
          <t>3XL</t>
        </is>
      </c>
      <c r="I544" s="0">
        <v>59.99</v>
      </c>
      <c r="J544" s="0">
        <v>1</v>
      </c>
    </row>
    <row r="545" spans="1:10" customHeight="0">
      <c r="A545" s="0">
        <f>HYPERLINK("https://dl.dropboxusercontent.com/scl/fi/mtw0nfsebdfykkx078ra8/knox-131472-f.jpg?rlkey=w6hq1pzbh4wyfce495373cuf8&amp;dl=0","Click to download Image")</f>
      </c>
      <c r="B545" s="0">
        <f>HYPERLINK("https://dl.dropboxusercontent.com/scl/fi/segm5tepysiwahoc0eape/mens-jackets-size-chartsknox.jpg?rlkey=it26tvpfnthy726ylp747znzm&amp;dl=0","Click to download SizeChart")</f>
      </c>
      <c r="C545" s="0" t="inlineStr">
        <is>
          <t>Knox Men's Jacket</t>
        </is>
      </c>
      <c r="D545" s="0" t="inlineStr">
        <is>
          <t>'131472</t>
        </is>
      </c>
      <c r="E545" s="0" t="inlineStr">
        <is>
          <t>UNI KNOX2 M BK:131472Z-12PK</t>
        </is>
      </c>
      <c r="F545" s="0" t="inlineStr">
        <is>
          <t>'802131472998</t>
        </is>
      </c>
      <c r="G545" s="0" t="inlineStr">
        <is>
          <t>MENS</t>
        </is>
      </c>
      <c r="H545" s="0" t="inlineStr">
        <is>
          <t>12 PACK</t>
        </is>
      </c>
      <c r="I545" s="0">
        <v>582</v>
      </c>
      <c r="J545" s="0">
        <v>0</v>
      </c>
    </row>
    <row r="546" spans="1:10" customHeight="0">
      <c r="A546" s="0">
        <f>HYPERLINK("https://dl.dropboxusercontent.com/scl/fi/t3rdf7ieqhhpcex6gpqn6/113498-f1.jpg?rlkey=zt3hsq9t91yd2zrlgxhqb3h57&amp;dl=0","Click to download Image")</f>
      </c>
      <c r="B546" s="0">
        <f>HYPERLINK("https://dl.dropboxusercontent.com/scl/fi/0ae5x73tvw449ojzey53s/mens-jackets-size-chartsrobert.jpg?rlkey=ir6ufhs82dakslrf9qlfnxmp4&amp;dl=0","Click to download SizeChart")</f>
      </c>
      <c r="C546" s="0" t="inlineStr">
        <is>
          <t>Robert Men's Wool Vest</t>
        </is>
      </c>
      <c r="D546" s="0" t="inlineStr">
        <is>
          <t>'113498</t>
        </is>
      </c>
      <c r="E546" s="0" t="inlineStr">
        <is>
          <t>UNI ROBERT M BLACK:113498A-S</t>
        </is>
      </c>
      <c r="F546" s="0" t="inlineStr">
        <is>
          <t>'802113498046</t>
        </is>
      </c>
      <c r="G546" s="0" t="inlineStr">
        <is>
          <t>MENS</t>
        </is>
      </c>
      <c r="H546" s="0" t="inlineStr">
        <is>
          <t>S</t>
        </is>
      </c>
      <c r="I546" s="0">
        <v>59.99</v>
      </c>
      <c r="J546" s="0">
        <v>3</v>
      </c>
    </row>
    <row r="547" spans="1:10" customHeight="0">
      <c r="A547" s="0">
        <f>HYPERLINK("https://dl.dropboxusercontent.com/scl/fi/t3rdf7ieqhhpcex6gpqn6/113498-f1.jpg?rlkey=zt3hsq9t91yd2zrlgxhqb3h57&amp;dl=0","Click to download Image")</f>
      </c>
      <c r="B547" s="0">
        <f>HYPERLINK("https://dl.dropboxusercontent.com/scl/fi/0ae5x73tvw449ojzey53s/mens-jackets-size-chartsrobert.jpg?rlkey=ir6ufhs82dakslrf9qlfnxmp4&amp;dl=0","Click to download SizeChart")</f>
      </c>
      <c r="C547" s="0" t="inlineStr">
        <is>
          <t>Robert Men's Wool Vest</t>
        </is>
      </c>
      <c r="D547" s="0" t="inlineStr">
        <is>
          <t>'113498</t>
        </is>
      </c>
      <c r="E547" s="0" t="inlineStr">
        <is>
          <t>UNI ROBERT M BLACK:113498B-M</t>
        </is>
      </c>
      <c r="F547" s="0" t="inlineStr">
        <is>
          <t>'802113498053</t>
        </is>
      </c>
      <c r="G547" s="0" t="inlineStr">
        <is>
          <t>MENS</t>
        </is>
      </c>
      <c r="H547" s="0" t="inlineStr">
        <is>
          <t>M</t>
        </is>
      </c>
      <c r="I547" s="0">
        <v>59.99</v>
      </c>
      <c r="J547" s="0">
        <v>6</v>
      </c>
    </row>
    <row r="548" spans="1:10" customHeight="0">
      <c r="A548" s="0">
        <f>HYPERLINK("https://dl.dropboxusercontent.com/scl/fi/t3rdf7ieqhhpcex6gpqn6/113498-f1.jpg?rlkey=zt3hsq9t91yd2zrlgxhqb3h57&amp;dl=0","Click to download Image")</f>
      </c>
      <c r="B548" s="0">
        <f>HYPERLINK("https://dl.dropboxusercontent.com/scl/fi/0ae5x73tvw449ojzey53s/mens-jackets-size-chartsrobert.jpg?rlkey=ir6ufhs82dakslrf9qlfnxmp4&amp;dl=0","Click to download SizeChart")</f>
      </c>
      <c r="C548" s="0" t="inlineStr">
        <is>
          <t>Robert Men's Wool Vest</t>
        </is>
      </c>
      <c r="D548" s="0" t="inlineStr">
        <is>
          <t>'113498</t>
        </is>
      </c>
      <c r="E548" s="0" t="inlineStr">
        <is>
          <t>UNI ROBERT M BLACK:113498C-L</t>
        </is>
      </c>
      <c r="F548" s="0" t="inlineStr">
        <is>
          <t>'802113498060</t>
        </is>
      </c>
      <c r="G548" s="0" t="inlineStr">
        <is>
          <t>MENS</t>
        </is>
      </c>
      <c r="H548" s="0" t="inlineStr">
        <is>
          <t>L</t>
        </is>
      </c>
      <c r="I548" s="0">
        <v>59.99</v>
      </c>
      <c r="J548" s="0">
        <v>5</v>
      </c>
    </row>
    <row r="549" spans="1:10" customHeight="0">
      <c r="A549" s="0">
        <f>HYPERLINK("https://dl.dropboxusercontent.com/scl/fi/t3rdf7ieqhhpcex6gpqn6/113498-f1.jpg?rlkey=zt3hsq9t91yd2zrlgxhqb3h57&amp;dl=0","Click to download Image")</f>
      </c>
      <c r="B549" s="0">
        <f>HYPERLINK("https://dl.dropboxusercontent.com/scl/fi/0ae5x73tvw449ojzey53s/mens-jackets-size-chartsrobert.jpg?rlkey=ir6ufhs82dakslrf9qlfnxmp4&amp;dl=0","Click to download SizeChart")</f>
      </c>
      <c r="C549" s="0" t="inlineStr">
        <is>
          <t>Robert Men's Wool Vest</t>
        </is>
      </c>
      <c r="D549" s="0" t="inlineStr">
        <is>
          <t>'113498</t>
        </is>
      </c>
      <c r="E549" s="0" t="inlineStr">
        <is>
          <t>UNI ROBERT M BLACK:113498D-XL</t>
        </is>
      </c>
      <c r="F549" s="0" t="inlineStr">
        <is>
          <t>'802113498077</t>
        </is>
      </c>
      <c r="G549" s="0" t="inlineStr">
        <is>
          <t>MENS</t>
        </is>
      </c>
      <c r="H549" s="0" t="inlineStr">
        <is>
          <t>XL</t>
        </is>
      </c>
      <c r="I549" s="0">
        <v>59.99</v>
      </c>
      <c r="J549" s="0">
        <v>3</v>
      </c>
    </row>
    <row r="550" spans="1:10" customHeight="0">
      <c r="A550" s="0">
        <f>HYPERLINK("https://dl.dropboxusercontent.com/scl/fi/t3rdf7ieqhhpcex6gpqn6/113498-f1.jpg?rlkey=zt3hsq9t91yd2zrlgxhqb3h57&amp;dl=0","Click to download Image")</f>
      </c>
      <c r="B550" s="0">
        <f>HYPERLINK("https://dl.dropboxusercontent.com/scl/fi/0ae5x73tvw449ojzey53s/mens-jackets-size-chartsrobert.jpg?rlkey=ir6ufhs82dakslrf9qlfnxmp4&amp;dl=0","Click to download SizeChart")</f>
      </c>
      <c r="C550" s="0" t="inlineStr">
        <is>
          <t>Robert Men's Wool Vest</t>
        </is>
      </c>
      <c r="D550" s="0" t="inlineStr">
        <is>
          <t>'113498</t>
        </is>
      </c>
      <c r="E550" s="0" t="inlineStr">
        <is>
          <t>UNI ROBERT M BLACK:113498E-2XL</t>
        </is>
      </c>
      <c r="F550" s="0" t="inlineStr">
        <is>
          <t>'802113498084</t>
        </is>
      </c>
      <c r="G550" s="0" t="inlineStr">
        <is>
          <t>MENS</t>
        </is>
      </c>
      <c r="H550" s="0" t="inlineStr">
        <is>
          <t>2XL</t>
        </is>
      </c>
      <c r="I550" s="0">
        <v>59.99</v>
      </c>
      <c r="J550" s="0">
        <v>3</v>
      </c>
    </row>
    <row r="551" spans="1:10" customHeight="0">
      <c r="A551" s="0">
        <f>HYPERLINK("https://dl.dropboxusercontent.com/scl/fi/t3rdf7ieqhhpcex6gpqn6/113498-f1.jpg?rlkey=zt3hsq9t91yd2zrlgxhqb3h57&amp;dl=0","Click to download Image")</f>
      </c>
      <c r="B551" s="0">
        <f>HYPERLINK("https://dl.dropboxusercontent.com/scl/fi/0ae5x73tvw449ojzey53s/mens-jackets-size-chartsrobert.jpg?rlkey=ir6ufhs82dakslrf9qlfnxmp4&amp;dl=0","Click to download SizeChart")</f>
      </c>
      <c r="C551" s="0" t="inlineStr">
        <is>
          <t>Robert Men's Wool Vest</t>
        </is>
      </c>
      <c r="D551" s="0" t="inlineStr">
        <is>
          <t>'113498</t>
        </is>
      </c>
      <c r="E551" s="0" t="inlineStr">
        <is>
          <t>UNI ROBERT M BLACK:113498F-3XL</t>
        </is>
      </c>
      <c r="F551" s="0" t="inlineStr">
        <is>
          <t>'802113498091</t>
        </is>
      </c>
      <c r="G551" s="0" t="inlineStr">
        <is>
          <t>MENS</t>
        </is>
      </c>
      <c r="H551" s="0" t="inlineStr">
        <is>
          <t>3XL</t>
        </is>
      </c>
      <c r="I551" s="0">
        <v>59.99</v>
      </c>
      <c r="J551" s="0">
        <v>0</v>
      </c>
    </row>
    <row r="552" spans="1:10" customHeight="0">
      <c r="A552" s="0">
        <f>HYPERLINK("https://dl.dropboxusercontent.com/scl/fi/t3rdf7ieqhhpcex6gpqn6/113498-f1.jpg?rlkey=zt3hsq9t91yd2zrlgxhqb3h57&amp;dl=0","Click to download Image")</f>
      </c>
      <c r="B552" s="0">
        <f>HYPERLINK("https://dl.dropboxusercontent.com/scl/fi/0ae5x73tvw449ojzey53s/mens-jackets-size-chartsrobert.jpg?rlkey=ir6ufhs82dakslrf9qlfnxmp4&amp;dl=0","Click to download SizeChart")</f>
      </c>
      <c r="C552" s="0" t="inlineStr">
        <is>
          <t>Robert Men's Wool Vest</t>
        </is>
      </c>
      <c r="D552" s="0" t="inlineStr">
        <is>
          <t>'113498</t>
        </is>
      </c>
      <c r="E552" s="0" t="inlineStr">
        <is>
          <t>UNI ROBERT M BLACK 12 PACK:113498Z-12PK</t>
        </is>
      </c>
      <c r="F552" s="0" t="inlineStr">
        <is>
          <t>'802113498992</t>
        </is>
      </c>
      <c r="G552" s="0" t="inlineStr">
        <is>
          <t>MENS</t>
        </is>
      </c>
      <c r="H552" s="0" t="inlineStr">
        <is>
          <t>12 PACK</t>
        </is>
      </c>
      <c r="I552" s="0">
        <v>582</v>
      </c>
      <c r="J552" s="0">
        <v>0</v>
      </c>
    </row>
    <row r="553" spans="1:10" customHeight="0">
      <c r="A553" s="0">
        <f>HYPERLINK("https://dl.dropboxusercontent.com/scl/fi/mgbrk7lfzdhrxfe5nrm14/124896t.jpg?rlkey=yuao3php0rxy7ge9pkt7s88rt&amp;dl=0","Click to download Image")</f>
      </c>
      <c r="B553" s="0">
        <f>HYPERLINK("https://dl.dropboxusercontent.com/scl/fi/vz0l3rs97yougsnaowfyn/mens-t-shirt-size-chartscal.jpg?rlkey=uhy1it6toebvp6a6iqbiecn96&amp;dl=0","Click to download SizeChart")</f>
      </c>
      <c r="C553" s="0" t="inlineStr">
        <is>
          <t>Cal Men's T-shirt</t>
        </is>
      </c>
      <c r="D553" s="0" t="inlineStr">
        <is>
          <t>'124896</t>
        </is>
      </c>
      <c r="E553" s="0" t="inlineStr">
        <is>
          <t>UNI CAL M PE:124896A-S</t>
        </is>
      </c>
      <c r="F553" s="0" t="inlineStr">
        <is>
          <t>'802124896046</t>
        </is>
      </c>
      <c r="G553" s="0" t="inlineStr">
        <is>
          <t>MENS</t>
        </is>
      </c>
      <c r="H553" s="0" t="inlineStr">
        <is>
          <t>S</t>
        </is>
      </c>
      <c r="I553" s="0">
        <v>29.99</v>
      </c>
      <c r="J553" s="0">
        <v>0</v>
      </c>
    </row>
    <row r="554" spans="1:10" customHeight="0">
      <c r="A554" s="0">
        <f>HYPERLINK("https://dl.dropboxusercontent.com/scl/fi/mgbrk7lfzdhrxfe5nrm14/124896t.jpg?rlkey=yuao3php0rxy7ge9pkt7s88rt&amp;dl=0","Click to download Image")</f>
      </c>
      <c r="B554" s="0">
        <f>HYPERLINK("https://dl.dropboxusercontent.com/scl/fi/vz0l3rs97yougsnaowfyn/mens-t-shirt-size-chartscal.jpg?rlkey=uhy1it6toebvp6a6iqbiecn96&amp;dl=0","Click to download SizeChart")</f>
      </c>
      <c r="C554" s="0" t="inlineStr">
        <is>
          <t>Cal Men's T-shirt</t>
        </is>
      </c>
      <c r="D554" s="0" t="inlineStr">
        <is>
          <t>'124896</t>
        </is>
      </c>
      <c r="E554" s="0" t="inlineStr">
        <is>
          <t>UNI CAL M PE:124896B-M</t>
        </is>
      </c>
      <c r="F554" s="0" t="inlineStr">
        <is>
          <t>'802124896053</t>
        </is>
      </c>
      <c r="G554" s="0" t="inlineStr">
        <is>
          <t>MENS</t>
        </is>
      </c>
      <c r="H554" s="0" t="inlineStr">
        <is>
          <t>M</t>
        </is>
      </c>
      <c r="I554" s="0">
        <v>29.99</v>
      </c>
      <c r="J554" s="0">
        <v>0</v>
      </c>
    </row>
    <row r="555" spans="1:10" customHeight="0">
      <c r="A555" s="0">
        <f>HYPERLINK("https://dl.dropboxusercontent.com/scl/fi/mgbrk7lfzdhrxfe5nrm14/124896t.jpg?rlkey=yuao3php0rxy7ge9pkt7s88rt&amp;dl=0","Click to download Image")</f>
      </c>
      <c r="B555" s="0">
        <f>HYPERLINK("https://dl.dropboxusercontent.com/scl/fi/vz0l3rs97yougsnaowfyn/mens-t-shirt-size-chartscal.jpg?rlkey=uhy1it6toebvp6a6iqbiecn96&amp;dl=0","Click to download SizeChart")</f>
      </c>
      <c r="C555" s="0" t="inlineStr">
        <is>
          <t>Cal Men's T-shirt</t>
        </is>
      </c>
      <c r="D555" s="0" t="inlineStr">
        <is>
          <t>'124896</t>
        </is>
      </c>
      <c r="E555" s="0" t="inlineStr">
        <is>
          <t>UNI CAL M PE:124896C-L</t>
        </is>
      </c>
      <c r="F555" s="0" t="inlineStr">
        <is>
          <t>'802124896060</t>
        </is>
      </c>
      <c r="G555" s="0" t="inlineStr">
        <is>
          <t>MENS</t>
        </is>
      </c>
      <c r="H555" s="0" t="inlineStr">
        <is>
          <t>L</t>
        </is>
      </c>
      <c r="I555" s="0">
        <v>29.99</v>
      </c>
      <c r="J555" s="0">
        <v>0</v>
      </c>
    </row>
    <row r="556" spans="1:10" customHeight="0">
      <c r="A556" s="0">
        <f>HYPERLINK("https://dl.dropboxusercontent.com/scl/fi/mgbrk7lfzdhrxfe5nrm14/124896t.jpg?rlkey=yuao3php0rxy7ge9pkt7s88rt&amp;dl=0","Click to download Image")</f>
      </c>
      <c r="B556" s="0">
        <f>HYPERLINK("https://dl.dropboxusercontent.com/scl/fi/vz0l3rs97yougsnaowfyn/mens-t-shirt-size-chartscal.jpg?rlkey=uhy1it6toebvp6a6iqbiecn96&amp;dl=0","Click to download SizeChart")</f>
      </c>
      <c r="C556" s="0" t="inlineStr">
        <is>
          <t>Cal Men's T-shirt</t>
        </is>
      </c>
      <c r="D556" s="0" t="inlineStr">
        <is>
          <t>'124896</t>
        </is>
      </c>
      <c r="E556" s="0" t="inlineStr">
        <is>
          <t>UNI CAL M PE:124896D-XL</t>
        </is>
      </c>
      <c r="F556" s="0" t="inlineStr">
        <is>
          <t>'802124896077</t>
        </is>
      </c>
      <c r="G556" s="0" t="inlineStr">
        <is>
          <t>MENS</t>
        </is>
      </c>
      <c r="H556" s="0" t="inlineStr">
        <is>
          <t>XL</t>
        </is>
      </c>
      <c r="I556" s="0">
        <v>29.99</v>
      </c>
      <c r="J556" s="0">
        <v>0</v>
      </c>
    </row>
    <row r="557" spans="1:10" customHeight="0">
      <c r="A557" s="0">
        <f>HYPERLINK("https://dl.dropboxusercontent.com/scl/fi/mgbrk7lfzdhrxfe5nrm14/124896t.jpg?rlkey=yuao3php0rxy7ge9pkt7s88rt&amp;dl=0","Click to download Image")</f>
      </c>
      <c r="B557" s="0">
        <f>HYPERLINK("https://dl.dropboxusercontent.com/scl/fi/vz0l3rs97yougsnaowfyn/mens-t-shirt-size-chartscal.jpg?rlkey=uhy1it6toebvp6a6iqbiecn96&amp;dl=0","Click to download SizeChart")</f>
      </c>
      <c r="C557" s="0" t="inlineStr">
        <is>
          <t>Cal Men's T-shirt</t>
        </is>
      </c>
      <c r="D557" s="0" t="inlineStr">
        <is>
          <t>'124896</t>
        </is>
      </c>
      <c r="E557" s="0" t="inlineStr">
        <is>
          <t>UNI CAL M PE:124896E-2XL</t>
        </is>
      </c>
      <c r="F557" s="0" t="inlineStr">
        <is>
          <t>'802124896084</t>
        </is>
      </c>
      <c r="G557" s="0" t="inlineStr">
        <is>
          <t>MENS</t>
        </is>
      </c>
      <c r="H557" s="0" t="inlineStr">
        <is>
          <t>2XL</t>
        </is>
      </c>
      <c r="I557" s="0">
        <v>29.99</v>
      </c>
      <c r="J557" s="0">
        <v>4</v>
      </c>
    </row>
    <row r="558" spans="1:10" customHeight="0">
      <c r="A558" s="0">
        <f>HYPERLINK("https://dl.dropboxusercontent.com/scl/fi/mgbrk7lfzdhrxfe5nrm14/124896t.jpg?rlkey=yuao3php0rxy7ge9pkt7s88rt&amp;dl=0","Click to download Image")</f>
      </c>
      <c r="B558" s="0">
        <f>HYPERLINK("https://dl.dropboxusercontent.com/scl/fi/vz0l3rs97yougsnaowfyn/mens-t-shirt-size-chartscal.jpg?rlkey=uhy1it6toebvp6a6iqbiecn96&amp;dl=0","Click to download SizeChart")</f>
      </c>
      <c r="C558" s="0" t="inlineStr">
        <is>
          <t>Cal Men's T-shirt</t>
        </is>
      </c>
      <c r="D558" s="0" t="inlineStr">
        <is>
          <t>'124896</t>
        </is>
      </c>
      <c r="E558" s="0" t="inlineStr">
        <is>
          <t>UNI CAL M PE:124896F-3XL</t>
        </is>
      </c>
      <c r="F558" s="0" t="inlineStr">
        <is>
          <t>'802124896091</t>
        </is>
      </c>
      <c r="G558" s="0" t="inlineStr">
        <is>
          <t>MENS</t>
        </is>
      </c>
      <c r="H558" s="0" t="inlineStr">
        <is>
          <t>3XL</t>
        </is>
      </c>
      <c r="I558" s="0">
        <v>29.99</v>
      </c>
      <c r="J558" s="0">
        <v>5</v>
      </c>
    </row>
    <row r="559" spans="1:10" customHeight="0">
      <c r="A559" s="0">
        <f>HYPERLINK("https://dl.dropboxusercontent.com/scl/fi/mgbrk7lfzdhrxfe5nrm14/124896t.jpg?rlkey=yuao3php0rxy7ge9pkt7s88rt&amp;dl=0","Click to download Image")</f>
      </c>
      <c r="B559" s="0">
        <f>HYPERLINK("https://dl.dropboxusercontent.com/scl/fi/vz0l3rs97yougsnaowfyn/mens-t-shirt-size-chartscal.jpg?rlkey=uhy1it6toebvp6a6iqbiecn96&amp;dl=0","Click to download SizeChart")</f>
      </c>
      <c r="C559" s="0" t="inlineStr">
        <is>
          <t>Cal Men's T-shirt</t>
        </is>
      </c>
      <c r="D559" s="0" t="inlineStr">
        <is>
          <t>'124896</t>
        </is>
      </c>
      <c r="E559" s="0" t="inlineStr">
        <is>
          <t>UNI CAL M PE 12PK:124896Z-12PK</t>
        </is>
      </c>
      <c r="F559" s="0" t="inlineStr">
        <is>
          <t>'802124896992</t>
        </is>
      </c>
      <c r="G559" s="0" t="inlineStr">
        <is>
          <t>MENS</t>
        </is>
      </c>
      <c r="H559" s="0" t="inlineStr">
        <is>
          <t>12 PACK</t>
        </is>
      </c>
      <c r="I559" s="0">
        <v>294</v>
      </c>
      <c r="J559" s="0">
        <v>0</v>
      </c>
    </row>
    <row r="560" spans="1:10" customHeight="0">
      <c r="A560" s="0">
        <f>HYPERLINK("https://dl.dropboxusercontent.com/scl/fi/9j5g76d6gkp26dlht3eo0/121099f.jpg?rlkey=e9b54w9v11s5f42n1rk8viva3&amp;dl=0","Click to download Image")</f>
      </c>
      <c r="B560" s="0">
        <f>HYPERLINK("https://dl.dropboxusercontent.com/scl/fi/qiwedpck38xbyfymx4rja/womens-hoodie-and-sweatshirt-size-chartsromina.jpg?rlkey=l2kxhux2ls0ch3ci1kgrjjwu5&amp;dl=0","Click to download SizeChart")</f>
      </c>
      <c r="C560" s="0" t="inlineStr">
        <is>
          <t>Romina Women's Hoodie</t>
        </is>
      </c>
      <c r="D560" s="0" t="inlineStr">
        <is>
          <t>'121099</t>
        </is>
      </c>
      <c r="E560" s="0" t="inlineStr">
        <is>
          <t>UNI ROMINA W PURPLE:121099A-S</t>
        </is>
      </c>
      <c r="F560" s="0" t="inlineStr">
        <is>
          <t>'802121099044</t>
        </is>
      </c>
      <c r="G560" s="0" t="inlineStr">
        <is>
          <t>WOMENS</t>
        </is>
      </c>
      <c r="H560" s="0" t="inlineStr">
        <is>
          <t>S</t>
        </is>
      </c>
      <c r="I560" s="0">
        <v>39.99</v>
      </c>
      <c r="J560" s="0">
        <v>19</v>
      </c>
    </row>
    <row r="561" spans="1:10" customHeight="0">
      <c r="A561" s="0">
        <f>HYPERLINK("https://dl.dropboxusercontent.com/scl/fi/9j5g76d6gkp26dlht3eo0/121099f.jpg?rlkey=e9b54w9v11s5f42n1rk8viva3&amp;dl=0","Click to download Image")</f>
      </c>
      <c r="B561" s="0">
        <f>HYPERLINK("https://dl.dropboxusercontent.com/scl/fi/qiwedpck38xbyfymx4rja/womens-hoodie-and-sweatshirt-size-chartsromina.jpg?rlkey=l2kxhux2ls0ch3ci1kgrjjwu5&amp;dl=0","Click to download SizeChart")</f>
      </c>
      <c r="C561" s="0" t="inlineStr">
        <is>
          <t>Romina Women's Hoodie</t>
        </is>
      </c>
      <c r="D561" s="0" t="inlineStr">
        <is>
          <t>'121099</t>
        </is>
      </c>
      <c r="E561" s="0" t="inlineStr">
        <is>
          <t>UNI ROMINA W PURPLE:121099B-M</t>
        </is>
      </c>
      <c r="F561" s="0" t="inlineStr">
        <is>
          <t>'802121099051</t>
        </is>
      </c>
      <c r="G561" s="0" t="inlineStr">
        <is>
          <t>WOMENS</t>
        </is>
      </c>
      <c r="H561" s="0" t="inlineStr">
        <is>
          <t>M</t>
        </is>
      </c>
      <c r="I561" s="0">
        <v>39.99</v>
      </c>
      <c r="J561" s="0">
        <v>41</v>
      </c>
    </row>
    <row r="562" spans="1:10" customHeight="0">
      <c r="A562" s="0">
        <f>HYPERLINK("https://dl.dropboxusercontent.com/scl/fi/9j5g76d6gkp26dlht3eo0/121099f.jpg?rlkey=e9b54w9v11s5f42n1rk8viva3&amp;dl=0","Click to download Image")</f>
      </c>
      <c r="B562" s="0">
        <f>HYPERLINK("https://dl.dropboxusercontent.com/scl/fi/qiwedpck38xbyfymx4rja/womens-hoodie-and-sweatshirt-size-chartsromina.jpg?rlkey=l2kxhux2ls0ch3ci1kgrjjwu5&amp;dl=0","Click to download SizeChart")</f>
      </c>
      <c r="C562" s="0" t="inlineStr">
        <is>
          <t>Romina Women's Hoodie</t>
        </is>
      </c>
      <c r="D562" s="0" t="inlineStr">
        <is>
          <t>'121099</t>
        </is>
      </c>
      <c r="E562" s="0" t="inlineStr">
        <is>
          <t>UNI ROMINA W PURPLE:121099C-L</t>
        </is>
      </c>
      <c r="F562" s="0" t="inlineStr">
        <is>
          <t>'802121099068</t>
        </is>
      </c>
      <c r="G562" s="0" t="inlineStr">
        <is>
          <t>WOMENS</t>
        </is>
      </c>
      <c r="H562" s="0" t="inlineStr">
        <is>
          <t>L</t>
        </is>
      </c>
      <c r="I562" s="0">
        <v>39.99</v>
      </c>
      <c r="J562" s="0">
        <v>39</v>
      </c>
    </row>
    <row r="563" spans="1:10" customHeight="0">
      <c r="A563" s="0">
        <f>HYPERLINK("https://dl.dropboxusercontent.com/scl/fi/9j5g76d6gkp26dlht3eo0/121099f.jpg?rlkey=e9b54w9v11s5f42n1rk8viva3&amp;dl=0","Click to download Image")</f>
      </c>
      <c r="B563" s="0">
        <f>HYPERLINK("https://dl.dropboxusercontent.com/scl/fi/qiwedpck38xbyfymx4rja/womens-hoodie-and-sweatshirt-size-chartsromina.jpg?rlkey=l2kxhux2ls0ch3ci1kgrjjwu5&amp;dl=0","Click to download SizeChart")</f>
      </c>
      <c r="C563" s="0" t="inlineStr">
        <is>
          <t>Romina Women's Hoodie</t>
        </is>
      </c>
      <c r="D563" s="0" t="inlineStr">
        <is>
          <t>'121099</t>
        </is>
      </c>
      <c r="E563" s="0" t="inlineStr">
        <is>
          <t>UNI ROMINA W PURPLE:121099D-XL</t>
        </is>
      </c>
      <c r="F563" s="0" t="inlineStr">
        <is>
          <t>'802121099075</t>
        </is>
      </c>
      <c r="G563" s="0" t="inlineStr">
        <is>
          <t>WOMENS</t>
        </is>
      </c>
      <c r="H563" s="0" t="inlineStr">
        <is>
          <t>XL</t>
        </is>
      </c>
      <c r="I563" s="0">
        <v>39.99</v>
      </c>
      <c r="J563" s="0">
        <v>14</v>
      </c>
    </row>
    <row r="564" spans="1:10" customHeight="0">
      <c r="A564" s="0">
        <f>HYPERLINK("https://dl.dropboxusercontent.com/scl/fi/9j5g76d6gkp26dlht3eo0/121099f.jpg?rlkey=e9b54w9v11s5f42n1rk8viva3&amp;dl=0","Click to download Image")</f>
      </c>
      <c r="B564" s="0">
        <f>HYPERLINK("https://dl.dropboxusercontent.com/scl/fi/qiwedpck38xbyfymx4rja/womens-hoodie-and-sweatshirt-size-chartsromina.jpg?rlkey=l2kxhux2ls0ch3ci1kgrjjwu5&amp;dl=0","Click to download SizeChart")</f>
      </c>
      <c r="C564" s="0" t="inlineStr">
        <is>
          <t>Romina Women's Hoodie</t>
        </is>
      </c>
      <c r="D564" s="0" t="inlineStr">
        <is>
          <t>'121099</t>
        </is>
      </c>
      <c r="E564" s="0" t="inlineStr">
        <is>
          <t>UNI ROMINA W PURPLE:121099E-2XL</t>
        </is>
      </c>
      <c r="F564" s="0" t="inlineStr">
        <is>
          <t>'802121099082</t>
        </is>
      </c>
      <c r="G564" s="0" t="inlineStr">
        <is>
          <t>WOMENS</t>
        </is>
      </c>
      <c r="H564" s="0" t="inlineStr">
        <is>
          <t>2XL</t>
        </is>
      </c>
      <c r="I564" s="0">
        <v>39.99</v>
      </c>
      <c r="J564" s="0">
        <v>14</v>
      </c>
    </row>
    <row r="565" spans="1:10" customHeight="0">
      <c r="A565" s="0">
        <f>HYPERLINK("https://dl.dropboxusercontent.com/scl/fi/9j5g76d6gkp26dlht3eo0/121099f.jpg?rlkey=e9b54w9v11s5f42n1rk8viva3&amp;dl=0","Click to download Image")</f>
      </c>
      <c r="B565" s="0">
        <f>HYPERLINK("https://dl.dropboxusercontent.com/scl/fi/qiwedpck38xbyfymx4rja/womens-hoodie-and-sweatshirt-size-chartsromina.jpg?rlkey=l2kxhux2ls0ch3ci1kgrjjwu5&amp;dl=0","Click to download SizeChart")</f>
      </c>
      <c r="C565" s="0" t="inlineStr">
        <is>
          <t>Romina Women's Hoodie</t>
        </is>
      </c>
      <c r="D565" s="0" t="inlineStr">
        <is>
          <t>'121099</t>
        </is>
      </c>
      <c r="E565" s="0" t="inlineStr">
        <is>
          <t>UNI ROMINA W PURPLE:121099F-3XL</t>
        </is>
      </c>
      <c r="F565" s="0" t="inlineStr">
        <is>
          <t>'802121099099</t>
        </is>
      </c>
      <c r="G565" s="0" t="inlineStr">
        <is>
          <t>WOMENS</t>
        </is>
      </c>
      <c r="H565" s="0" t="inlineStr">
        <is>
          <t>3XL</t>
        </is>
      </c>
      <c r="I565" s="0">
        <v>39.99</v>
      </c>
      <c r="J565" s="0">
        <v>5</v>
      </c>
    </row>
    <row r="566" spans="1:10" customHeight="0">
      <c r="A566" s="0">
        <f>HYPERLINK("https://dl.dropboxusercontent.com/scl/fi/9j5g76d6gkp26dlht3eo0/121099f.jpg?rlkey=e9b54w9v11s5f42n1rk8viva3&amp;dl=0","Click to download Image")</f>
      </c>
      <c r="B566" s="0">
        <f>HYPERLINK("https://dl.dropboxusercontent.com/scl/fi/qiwedpck38xbyfymx4rja/womens-hoodie-and-sweatshirt-size-chartsromina.jpg?rlkey=l2kxhux2ls0ch3ci1kgrjjwu5&amp;dl=0","Click to download SizeChart")</f>
      </c>
      <c r="C566" s="0" t="inlineStr">
        <is>
          <t>Romina Women's Hoodie</t>
        </is>
      </c>
      <c r="D566" s="0" t="inlineStr">
        <is>
          <t>'121099</t>
        </is>
      </c>
      <c r="E566" s="0" t="inlineStr">
        <is>
          <t>UNI ROMINA W PURPLE 12 PACK:121099Z-12PK</t>
        </is>
      </c>
      <c r="F566" s="0" t="inlineStr">
        <is>
          <t>'802121099990</t>
        </is>
      </c>
      <c r="G566" s="0" t="inlineStr">
        <is>
          <t>WOMENS</t>
        </is>
      </c>
      <c r="H566" s="0" t="inlineStr">
        <is>
          <t>12 PACK</t>
        </is>
      </c>
      <c r="I566" s="0">
        <v>384</v>
      </c>
      <c r="J566" s="0">
        <v>0</v>
      </c>
    </row>
    <row r="567" spans="1:10" customHeight="0">
      <c r="A567" s="0">
        <f>HYPERLINK("https://dl.dropboxusercontent.com/scl/fi/h4dvmeyw77f3tmk3sd3bf/124893t.jpg?rlkey=ph3z82al1czy3l20c692roci2&amp;dl=0","Click to download Image")</f>
      </c>
      <c r="C567" s="0" t="inlineStr">
        <is>
          <t>Krew Men's Long Sleeve</t>
        </is>
      </c>
      <c r="D567" s="0" t="inlineStr">
        <is>
          <t>'124893</t>
        </is>
      </c>
      <c r="E567" s="0" t="inlineStr">
        <is>
          <t>UNI KREW M CO:124893A-S</t>
        </is>
      </c>
      <c r="F567" s="0" t="inlineStr">
        <is>
          <t>'802124893045</t>
        </is>
      </c>
      <c r="G567" s="0" t="inlineStr">
        <is>
          <t>MENS</t>
        </is>
      </c>
      <c r="H567" s="0" t="inlineStr">
        <is>
          <t>S</t>
        </is>
      </c>
      <c r="I567" s="0">
        <v>34.99</v>
      </c>
      <c r="J567" s="0">
        <v>2</v>
      </c>
    </row>
    <row r="568" spans="1:10" customHeight="0">
      <c r="A568" s="0">
        <f>HYPERLINK("https://dl.dropboxusercontent.com/scl/fi/h4dvmeyw77f3tmk3sd3bf/124893t.jpg?rlkey=ph3z82al1czy3l20c692roci2&amp;dl=0","Click to download Image")</f>
      </c>
      <c r="C568" s="0" t="inlineStr">
        <is>
          <t>Krew Men's Long Sleeve</t>
        </is>
      </c>
      <c r="D568" s="0" t="inlineStr">
        <is>
          <t>'124893</t>
        </is>
      </c>
      <c r="E568" s="0" t="inlineStr">
        <is>
          <t>UNI KREW M CO:124893B-M</t>
        </is>
      </c>
      <c r="F568" s="0" t="inlineStr">
        <is>
          <t>'802124893052</t>
        </is>
      </c>
      <c r="G568" s="0" t="inlineStr">
        <is>
          <t>MENS</t>
        </is>
      </c>
      <c r="H568" s="0" t="inlineStr">
        <is>
          <t>M</t>
        </is>
      </c>
      <c r="I568" s="0">
        <v>34.99</v>
      </c>
      <c r="J568" s="0">
        <v>4</v>
      </c>
    </row>
    <row r="569" spans="1:10" customHeight="0">
      <c r="A569" s="0">
        <f>HYPERLINK("https://dl.dropboxusercontent.com/scl/fi/h4dvmeyw77f3tmk3sd3bf/124893t.jpg?rlkey=ph3z82al1czy3l20c692roci2&amp;dl=0","Click to download Image")</f>
      </c>
      <c r="C569" s="0" t="inlineStr">
        <is>
          <t>Krew Men's Long Sleeve</t>
        </is>
      </c>
      <c r="D569" s="0" t="inlineStr">
        <is>
          <t>'124893</t>
        </is>
      </c>
      <c r="E569" s="0" t="inlineStr">
        <is>
          <t>UNI KREW M CO:124893C-L</t>
        </is>
      </c>
      <c r="F569" s="0" t="inlineStr">
        <is>
          <t>'802124893069</t>
        </is>
      </c>
      <c r="G569" s="0" t="inlineStr">
        <is>
          <t>MENS</t>
        </is>
      </c>
      <c r="H569" s="0" t="inlineStr">
        <is>
          <t>L</t>
        </is>
      </c>
      <c r="I569" s="0">
        <v>34.99</v>
      </c>
      <c r="J569" s="0">
        <v>6</v>
      </c>
    </row>
    <row r="570" spans="1:10" customHeight="0">
      <c r="A570" s="0">
        <f>HYPERLINK("https://dl.dropboxusercontent.com/scl/fi/h4dvmeyw77f3tmk3sd3bf/124893t.jpg?rlkey=ph3z82al1czy3l20c692roci2&amp;dl=0","Click to download Image")</f>
      </c>
      <c r="C570" s="0" t="inlineStr">
        <is>
          <t>Krew Men's Long Sleeve</t>
        </is>
      </c>
      <c r="D570" s="0" t="inlineStr">
        <is>
          <t>'124893</t>
        </is>
      </c>
      <c r="E570" s="0" t="inlineStr">
        <is>
          <t>UNI KREW M CO:124893D-XL</t>
        </is>
      </c>
      <c r="F570" s="0" t="inlineStr">
        <is>
          <t>'802124893076</t>
        </is>
      </c>
      <c r="G570" s="0" t="inlineStr">
        <is>
          <t>MENS</t>
        </is>
      </c>
      <c r="H570" s="0" t="inlineStr">
        <is>
          <t>XL</t>
        </is>
      </c>
      <c r="I570" s="0">
        <v>34.99</v>
      </c>
      <c r="J570" s="0">
        <v>6</v>
      </c>
    </row>
    <row r="571" spans="1:10" customHeight="0">
      <c r="A571" s="0">
        <f>HYPERLINK("https://dl.dropboxusercontent.com/scl/fi/h4dvmeyw77f3tmk3sd3bf/124893t.jpg?rlkey=ph3z82al1czy3l20c692roci2&amp;dl=0","Click to download Image")</f>
      </c>
      <c r="C571" s="0" t="inlineStr">
        <is>
          <t>Krew Men's Long Sleeve</t>
        </is>
      </c>
      <c r="D571" s="0" t="inlineStr">
        <is>
          <t>'124893</t>
        </is>
      </c>
      <c r="E571" s="0" t="inlineStr">
        <is>
          <t>UNI KREW M CO:124893E-2XL</t>
        </is>
      </c>
      <c r="F571" s="0" t="inlineStr">
        <is>
          <t>'802124893083</t>
        </is>
      </c>
      <c r="G571" s="0" t="inlineStr">
        <is>
          <t>MENS</t>
        </is>
      </c>
      <c r="H571" s="0" t="inlineStr">
        <is>
          <t>2XL</t>
        </is>
      </c>
      <c r="I571" s="0">
        <v>34.99</v>
      </c>
      <c r="J571" s="0">
        <v>4</v>
      </c>
    </row>
    <row r="572" spans="1:10" customHeight="0">
      <c r="A572" s="0">
        <f>HYPERLINK("https://dl.dropboxusercontent.com/scl/fi/h4dvmeyw77f3tmk3sd3bf/124893t.jpg?rlkey=ph3z82al1czy3l20c692roci2&amp;dl=0","Click to download Image")</f>
      </c>
      <c r="C572" s="0" t="inlineStr">
        <is>
          <t>Krew Men's Long Sleeve</t>
        </is>
      </c>
      <c r="D572" s="0" t="inlineStr">
        <is>
          <t>'124893</t>
        </is>
      </c>
      <c r="E572" s="0" t="inlineStr">
        <is>
          <t>UNI KREW M CO:124893F-3XL</t>
        </is>
      </c>
      <c r="F572" s="0" t="inlineStr">
        <is>
          <t>'802124893090</t>
        </is>
      </c>
      <c r="G572" s="0" t="inlineStr">
        <is>
          <t>MENS</t>
        </is>
      </c>
      <c r="H572" s="0" t="inlineStr">
        <is>
          <t>3XL</t>
        </is>
      </c>
      <c r="I572" s="0">
        <v>34.99</v>
      </c>
      <c r="J572" s="0">
        <v>2</v>
      </c>
    </row>
    <row r="573" spans="1:10" customHeight="0">
      <c r="A573" s="0">
        <f>HYPERLINK("https://dl.dropboxusercontent.com/scl/fi/h4dvmeyw77f3tmk3sd3bf/124893t.jpg?rlkey=ph3z82al1czy3l20c692roci2&amp;dl=0","Click to download Image")</f>
      </c>
      <c r="C573" s="0" t="inlineStr">
        <is>
          <t>Krew Men's Long Sleeve</t>
        </is>
      </c>
      <c r="D573" s="0" t="inlineStr">
        <is>
          <t>'124893</t>
        </is>
      </c>
      <c r="E573" s="0" t="inlineStr">
        <is>
          <t>UNI KREW M CO 12PK:124893Z-12PK</t>
        </is>
      </c>
      <c r="F573" s="0" t="inlineStr">
        <is>
          <t>'802124893991</t>
        </is>
      </c>
      <c r="G573" s="0" t="inlineStr">
        <is>
          <t>MENS</t>
        </is>
      </c>
      <c r="H573" s="0" t="inlineStr">
        <is>
          <t>12 PACK</t>
        </is>
      </c>
      <c r="I573" s="0">
        <v>342</v>
      </c>
      <c r="J573" s="0">
        <v>2</v>
      </c>
    </row>
    <row r="574" spans="1:10" customHeight="0">
      <c r="A574" s="0">
        <f>HYPERLINK("https://dl.dropboxusercontent.com/scl/fi/0emi1ncp3udak0o2tjhss/124520t.jpg?rlkey=gdk6g5b79x4icz1rdbl8h7751&amp;dl=0","Click to download Image")</f>
      </c>
      <c r="B574" s="0">
        <f>HYPERLINK("https://dl.dropboxusercontent.com/scl/fi/lkwz9vequ5dy4gx9li2xt/mens-pullover-size-chartsomar.jpg?rlkey=tjbn63pc0c5d5ifqy1jr6gt99&amp;dl=0","Click to download SizeChart")</f>
      </c>
      <c r="C574" s="0" t="inlineStr">
        <is>
          <t>Omar Men's Pullover</t>
        </is>
      </c>
      <c r="D574" s="0" t="inlineStr">
        <is>
          <t>'124520</t>
        </is>
      </c>
      <c r="E574" s="0" t="inlineStr">
        <is>
          <t>UNI OMAR M CO:124520A-S</t>
        </is>
      </c>
      <c r="F574" s="0" t="inlineStr">
        <is>
          <t>'802124520040</t>
        </is>
      </c>
      <c r="G574" s="0" t="inlineStr">
        <is>
          <t>MENS</t>
        </is>
      </c>
      <c r="H574" s="0" t="inlineStr">
        <is>
          <t>S</t>
        </is>
      </c>
      <c r="I574" s="0">
        <v>59.99</v>
      </c>
      <c r="J574" s="0">
        <v>4</v>
      </c>
    </row>
    <row r="575" spans="1:10" customHeight="0">
      <c r="A575" s="0">
        <f>HYPERLINK("https://dl.dropboxusercontent.com/scl/fi/0emi1ncp3udak0o2tjhss/124520t.jpg?rlkey=gdk6g5b79x4icz1rdbl8h7751&amp;dl=0","Click to download Image")</f>
      </c>
      <c r="B575" s="0">
        <f>HYPERLINK("https://dl.dropboxusercontent.com/scl/fi/lkwz9vequ5dy4gx9li2xt/mens-pullover-size-chartsomar.jpg?rlkey=tjbn63pc0c5d5ifqy1jr6gt99&amp;dl=0","Click to download SizeChart")</f>
      </c>
      <c r="C575" s="0" t="inlineStr">
        <is>
          <t>Omar Men's Pullover</t>
        </is>
      </c>
      <c r="D575" s="0" t="inlineStr">
        <is>
          <t>'124520</t>
        </is>
      </c>
      <c r="E575" s="0" t="inlineStr">
        <is>
          <t>UNI OMAR M CO:124520B-M</t>
        </is>
      </c>
      <c r="F575" s="0" t="inlineStr">
        <is>
          <t>'802124520057</t>
        </is>
      </c>
      <c r="G575" s="0" t="inlineStr">
        <is>
          <t>MENS</t>
        </is>
      </c>
      <c r="H575" s="0" t="inlineStr">
        <is>
          <t>M</t>
        </is>
      </c>
      <c r="I575" s="0">
        <v>59.99</v>
      </c>
      <c r="J575" s="0">
        <v>5</v>
      </c>
    </row>
    <row r="576" spans="1:10" customHeight="0">
      <c r="A576" s="0">
        <f>HYPERLINK("https://dl.dropboxusercontent.com/scl/fi/0emi1ncp3udak0o2tjhss/124520t.jpg?rlkey=gdk6g5b79x4icz1rdbl8h7751&amp;dl=0","Click to download Image")</f>
      </c>
      <c r="B576" s="0">
        <f>HYPERLINK("https://dl.dropboxusercontent.com/scl/fi/lkwz9vequ5dy4gx9li2xt/mens-pullover-size-chartsomar.jpg?rlkey=tjbn63pc0c5d5ifqy1jr6gt99&amp;dl=0","Click to download SizeChart")</f>
      </c>
      <c r="C576" s="0" t="inlineStr">
        <is>
          <t>Omar Men's Pullover</t>
        </is>
      </c>
      <c r="D576" s="0" t="inlineStr">
        <is>
          <t>'124520</t>
        </is>
      </c>
      <c r="E576" s="0" t="inlineStr">
        <is>
          <t>UNI OMAR M CO:124520C-L</t>
        </is>
      </c>
      <c r="F576" s="0" t="inlineStr">
        <is>
          <t>'802124520064</t>
        </is>
      </c>
      <c r="G576" s="0" t="inlineStr">
        <is>
          <t>MENS</t>
        </is>
      </c>
      <c r="H576" s="0" t="inlineStr">
        <is>
          <t>L</t>
        </is>
      </c>
      <c r="I576" s="0">
        <v>59.99</v>
      </c>
      <c r="J576" s="0">
        <v>8</v>
      </c>
    </row>
    <row r="577" spans="1:10" customHeight="0">
      <c r="A577" s="0">
        <f>HYPERLINK("https://dl.dropboxusercontent.com/scl/fi/0emi1ncp3udak0o2tjhss/124520t.jpg?rlkey=gdk6g5b79x4icz1rdbl8h7751&amp;dl=0","Click to download Image")</f>
      </c>
      <c r="B577" s="0">
        <f>HYPERLINK("https://dl.dropboxusercontent.com/scl/fi/lkwz9vequ5dy4gx9li2xt/mens-pullover-size-chartsomar.jpg?rlkey=tjbn63pc0c5d5ifqy1jr6gt99&amp;dl=0","Click to download SizeChart")</f>
      </c>
      <c r="C577" s="0" t="inlineStr">
        <is>
          <t>Omar Men's Pullover</t>
        </is>
      </c>
      <c r="D577" s="0" t="inlineStr">
        <is>
          <t>'124520</t>
        </is>
      </c>
      <c r="E577" s="0" t="inlineStr">
        <is>
          <t>UNI OMAR M CO:124520D-XL</t>
        </is>
      </c>
      <c r="F577" s="0" t="inlineStr">
        <is>
          <t>'802124520071</t>
        </is>
      </c>
      <c r="G577" s="0" t="inlineStr">
        <is>
          <t>MENS</t>
        </is>
      </c>
      <c r="H577" s="0" t="inlineStr">
        <is>
          <t>XL</t>
        </is>
      </c>
      <c r="I577" s="0">
        <v>59.99</v>
      </c>
      <c r="J577" s="0">
        <v>9</v>
      </c>
    </row>
    <row r="578" spans="1:10" customHeight="0">
      <c r="A578" s="0">
        <f>HYPERLINK("https://dl.dropboxusercontent.com/scl/fi/0emi1ncp3udak0o2tjhss/124520t.jpg?rlkey=gdk6g5b79x4icz1rdbl8h7751&amp;dl=0","Click to download Image")</f>
      </c>
      <c r="B578" s="0">
        <f>HYPERLINK("https://dl.dropboxusercontent.com/scl/fi/lkwz9vequ5dy4gx9li2xt/mens-pullover-size-chartsomar.jpg?rlkey=tjbn63pc0c5d5ifqy1jr6gt99&amp;dl=0","Click to download SizeChart")</f>
      </c>
      <c r="C578" s="0" t="inlineStr">
        <is>
          <t>Omar Men's Pullover</t>
        </is>
      </c>
      <c r="D578" s="0" t="inlineStr">
        <is>
          <t>'124520</t>
        </is>
      </c>
      <c r="E578" s="0" t="inlineStr">
        <is>
          <t>UNI OMAR M CO:124520E-2XL</t>
        </is>
      </c>
      <c r="F578" s="0" t="inlineStr">
        <is>
          <t>'802124520088</t>
        </is>
      </c>
      <c r="G578" s="0" t="inlineStr">
        <is>
          <t>MENS</t>
        </is>
      </c>
      <c r="H578" s="0" t="inlineStr">
        <is>
          <t>2XL</t>
        </is>
      </c>
      <c r="I578" s="0">
        <v>59.99</v>
      </c>
      <c r="J578" s="0">
        <v>6</v>
      </c>
    </row>
    <row r="579" spans="1:10" customHeight="0">
      <c r="A579" s="0">
        <f>HYPERLINK("https://dl.dropboxusercontent.com/scl/fi/0emi1ncp3udak0o2tjhss/124520t.jpg?rlkey=gdk6g5b79x4icz1rdbl8h7751&amp;dl=0","Click to download Image")</f>
      </c>
      <c r="B579" s="0">
        <f>HYPERLINK("https://dl.dropboxusercontent.com/scl/fi/lkwz9vequ5dy4gx9li2xt/mens-pullover-size-chartsomar.jpg?rlkey=tjbn63pc0c5d5ifqy1jr6gt99&amp;dl=0","Click to download SizeChart")</f>
      </c>
      <c r="C579" s="0" t="inlineStr">
        <is>
          <t>Omar Men's Pullover</t>
        </is>
      </c>
      <c r="D579" s="0" t="inlineStr">
        <is>
          <t>'124520</t>
        </is>
      </c>
      <c r="E579" s="0" t="inlineStr">
        <is>
          <t>UNI OMAR M CO:124520F-3XL</t>
        </is>
      </c>
      <c r="F579" s="0" t="inlineStr">
        <is>
          <t>'802124520095</t>
        </is>
      </c>
      <c r="G579" s="0" t="inlineStr">
        <is>
          <t>MENS</t>
        </is>
      </c>
      <c r="H579" s="0" t="inlineStr">
        <is>
          <t>3XL</t>
        </is>
      </c>
      <c r="I579" s="0">
        <v>59.99</v>
      </c>
      <c r="J579" s="0">
        <v>4</v>
      </c>
    </row>
    <row r="580" spans="1:10" customHeight="0">
      <c r="A580" s="0">
        <f>HYPERLINK("https://dl.dropboxusercontent.com/scl/fi/0emi1ncp3udak0o2tjhss/124520t.jpg?rlkey=gdk6g5b79x4icz1rdbl8h7751&amp;dl=0","Click to download Image")</f>
      </c>
      <c r="B580" s="0">
        <f>HYPERLINK("https://dl.dropboxusercontent.com/scl/fi/lkwz9vequ5dy4gx9li2xt/mens-pullover-size-chartsomar.jpg?rlkey=tjbn63pc0c5d5ifqy1jr6gt99&amp;dl=0","Click to download SizeChart")</f>
      </c>
      <c r="C580" s="0" t="inlineStr">
        <is>
          <t>Omar Men's Pullover</t>
        </is>
      </c>
      <c r="D580" s="0" t="inlineStr">
        <is>
          <t>'124520</t>
        </is>
      </c>
      <c r="E580" s="0" t="inlineStr">
        <is>
          <t>UNI OMAR M CO 12PK:124520Z-12PK</t>
        </is>
      </c>
      <c r="F580" s="0" t="inlineStr">
        <is>
          <t>'802124520996</t>
        </is>
      </c>
      <c r="G580" s="0" t="inlineStr">
        <is>
          <t>MENS</t>
        </is>
      </c>
      <c r="H580" s="0" t="inlineStr">
        <is>
          <t>12 PACK</t>
        </is>
      </c>
      <c r="I580" s="0">
        <v>582</v>
      </c>
      <c r="J580" s="0">
        <v>2</v>
      </c>
    </row>
    <row r="581" spans="1:10" customHeight="0">
      <c r="A581" s="0">
        <f>HYPERLINK("https://dl.dropboxusercontent.com/scl/fi/8ms3dxbqrtz8zbxzdj1mr/dsc0859.jpg?rlkey=swd2359mnnm8twvthkdmonmec&amp;dl=0","Click to download Image")</f>
      </c>
      <c r="C581" s="0" t="inlineStr">
        <is>
          <t>Haines Infant Jumpsuit</t>
        </is>
      </c>
      <c r="D581" s="0" t="inlineStr">
        <is>
          <t>'121112</t>
        </is>
      </c>
      <c r="E581" s="0" t="inlineStr">
        <is>
          <t>UNI HAINES I WHITE:121112A-0-3M</t>
        </is>
      </c>
      <c r="F581" s="0" t="inlineStr">
        <is>
          <t>'802121112002</t>
        </is>
      </c>
      <c r="G581" s="0" t="inlineStr">
        <is>
          <t>INFANT</t>
        </is>
      </c>
      <c r="H581" s="0" t="inlineStr">
        <is>
          <t>0-3M</t>
        </is>
      </c>
      <c r="I581" s="0">
        <v>24.99</v>
      </c>
      <c r="J581" s="0">
        <v>12</v>
      </c>
    </row>
    <row r="582" spans="1:10" customHeight="0">
      <c r="A582" s="0">
        <f>HYPERLINK("https://dl.dropboxusercontent.com/scl/fi/8ms3dxbqrtz8zbxzdj1mr/dsc0859.jpg?rlkey=swd2359mnnm8twvthkdmonmec&amp;dl=0","Click to download Image")</f>
      </c>
      <c r="C582" s="0" t="inlineStr">
        <is>
          <t>Haines Infant Jumpsuit</t>
        </is>
      </c>
      <c r="D582" s="0" t="inlineStr">
        <is>
          <t>'121112</t>
        </is>
      </c>
      <c r="E582" s="0" t="inlineStr">
        <is>
          <t>UNI HAINES I WHITE:121112B-3-6M</t>
        </is>
      </c>
      <c r="F582" s="0" t="inlineStr">
        <is>
          <t>'802121112019</t>
        </is>
      </c>
      <c r="G582" s="0" t="inlineStr">
        <is>
          <t>INFANT</t>
        </is>
      </c>
      <c r="H582" s="0" t="inlineStr">
        <is>
          <t>3-6M</t>
        </is>
      </c>
      <c r="I582" s="0">
        <v>24.99</v>
      </c>
      <c r="J582" s="0">
        <v>10</v>
      </c>
    </row>
    <row r="583" spans="1:10" customHeight="0">
      <c r="A583" s="0">
        <f>HYPERLINK("https://dl.dropboxusercontent.com/scl/fi/8ms3dxbqrtz8zbxzdj1mr/dsc0859.jpg?rlkey=swd2359mnnm8twvthkdmonmec&amp;dl=0","Click to download Image")</f>
      </c>
      <c r="C583" s="0" t="inlineStr">
        <is>
          <t>Haines Infant Jumpsuit</t>
        </is>
      </c>
      <c r="D583" s="0" t="inlineStr">
        <is>
          <t>'121112</t>
        </is>
      </c>
      <c r="E583" s="0" t="inlineStr">
        <is>
          <t>UNI HAINES I WHITE:121112C-6-9M</t>
        </is>
      </c>
      <c r="F583" s="0" t="inlineStr">
        <is>
          <t>'802121112026</t>
        </is>
      </c>
      <c r="G583" s="0" t="inlineStr">
        <is>
          <t>INFANT</t>
        </is>
      </c>
      <c r="H583" s="0" t="inlineStr">
        <is>
          <t>6-9M</t>
        </is>
      </c>
      <c r="I583" s="0">
        <v>24.99</v>
      </c>
      <c r="J583" s="0">
        <v>7</v>
      </c>
    </row>
    <row r="584" spans="1:10" customHeight="0">
      <c r="A584" s="0">
        <f>HYPERLINK("https://dl.dropboxusercontent.com/scl/fi/8ms3dxbqrtz8zbxzdj1mr/dsc0859.jpg?rlkey=swd2359mnnm8twvthkdmonmec&amp;dl=0","Click to download Image")</f>
      </c>
      <c r="C584" s="0" t="inlineStr">
        <is>
          <t>Haines Infant Jumpsuit</t>
        </is>
      </c>
      <c r="D584" s="0" t="inlineStr">
        <is>
          <t>'121112</t>
        </is>
      </c>
      <c r="E584" s="0" t="inlineStr">
        <is>
          <t>UNI HAINES I WHITE:121112F-12M</t>
        </is>
      </c>
      <c r="F584" s="0" t="inlineStr">
        <is>
          <t>'802121112033</t>
        </is>
      </c>
      <c r="G584" s="0" t="inlineStr">
        <is>
          <t>INFANT</t>
        </is>
      </c>
      <c r="H584" s="0" t="inlineStr">
        <is>
          <t>12M</t>
        </is>
      </c>
      <c r="I584" s="0">
        <v>24.99</v>
      </c>
      <c r="J584" s="0">
        <v>3</v>
      </c>
    </row>
    <row r="585" spans="1:10" customHeight="0">
      <c r="A585" s="0">
        <f>HYPERLINK("https://dl.dropboxusercontent.com/scl/fi/8ms3dxbqrtz8zbxzdj1mr/dsc0859.jpg?rlkey=swd2359mnnm8twvthkdmonmec&amp;dl=0","Click to download Image")</f>
      </c>
      <c r="C585" s="0" t="inlineStr">
        <is>
          <t>Haines Infant Jumpsuit</t>
        </is>
      </c>
      <c r="D585" s="0" t="inlineStr">
        <is>
          <t>'121112</t>
        </is>
      </c>
      <c r="E585" s="0" t="inlineStr">
        <is>
          <t>UNI HAINES I WHITE 12 PACK:121112Z-12PK</t>
        </is>
      </c>
      <c r="F585" s="0" t="inlineStr">
        <is>
          <t>'802121112996</t>
        </is>
      </c>
      <c r="G585" s="0" t="inlineStr">
        <is>
          <t>INFANT</t>
        </is>
      </c>
      <c r="H585" s="0" t="inlineStr">
        <is>
          <t>12 PACK</t>
        </is>
      </c>
      <c r="I585" s="0">
        <v>240</v>
      </c>
      <c r="J585" s="0">
        <v>1</v>
      </c>
    </row>
    <row r="586" spans="1:10" customHeight="0">
      <c r="A586" s="0">
        <f>HYPERLINK("https://dl.dropboxusercontent.com/scl/fi/os07xn1wxc033mn1302ww/taft.jpg?rlkey=iprgdp2fpari6e3wwppyyfiel&amp;dl=0","Click to download Image")</f>
      </c>
      <c r="B586" s="0">
        <f>HYPERLINK("https://dl.dropboxusercontent.com/scl/fi/9sjz9uub37q2m45ck34vq/mens-pullover-size-chartstaft.jpg?rlkey=rtrmcth2nhyopykqybu6y53wi&amp;dl=0","Click to download SizeChart")</f>
      </c>
      <c r="C586" s="0" t="inlineStr">
        <is>
          <t>Taft Men's Pullover</t>
        </is>
      </c>
      <c r="D586" s="0" t="inlineStr">
        <is>
          <t>'123129</t>
        </is>
      </c>
      <c r="E586" s="0" t="inlineStr">
        <is>
          <t>UNI TAFT M BK:123129A-S</t>
        </is>
      </c>
      <c r="F586" s="0" t="inlineStr">
        <is>
          <t>'802123129046</t>
        </is>
      </c>
      <c r="G586" s="0" t="inlineStr">
        <is>
          <t>MENS</t>
        </is>
      </c>
      <c r="H586" s="0" t="inlineStr">
        <is>
          <t>S</t>
        </is>
      </c>
      <c r="I586" s="0">
        <v>59.99</v>
      </c>
      <c r="J586" s="0">
        <v>2</v>
      </c>
    </row>
    <row r="587" spans="1:10" customHeight="0">
      <c r="A587" s="0">
        <f>HYPERLINK("https://dl.dropboxusercontent.com/scl/fi/os07xn1wxc033mn1302ww/taft.jpg?rlkey=iprgdp2fpari6e3wwppyyfiel&amp;dl=0","Click to download Image")</f>
      </c>
      <c r="B587" s="0">
        <f>HYPERLINK("https://dl.dropboxusercontent.com/scl/fi/9sjz9uub37q2m45ck34vq/mens-pullover-size-chartstaft.jpg?rlkey=rtrmcth2nhyopykqybu6y53wi&amp;dl=0","Click to download SizeChart")</f>
      </c>
      <c r="C587" s="0" t="inlineStr">
        <is>
          <t>Taft Men's Pullover</t>
        </is>
      </c>
      <c r="D587" s="0" t="inlineStr">
        <is>
          <t>'123129</t>
        </is>
      </c>
      <c r="E587" s="0" t="inlineStr">
        <is>
          <t>UNI TAFT M BK:123129B-M</t>
        </is>
      </c>
      <c r="F587" s="0" t="inlineStr">
        <is>
          <t>'802123129053</t>
        </is>
      </c>
      <c r="G587" s="0" t="inlineStr">
        <is>
          <t>MENS</t>
        </is>
      </c>
      <c r="H587" s="0" t="inlineStr">
        <is>
          <t>M</t>
        </is>
      </c>
      <c r="I587" s="0">
        <v>59.99</v>
      </c>
      <c r="J587" s="0">
        <v>4</v>
      </c>
    </row>
    <row r="588" spans="1:10" customHeight="0">
      <c r="A588" s="0">
        <f>HYPERLINK("https://dl.dropboxusercontent.com/scl/fi/os07xn1wxc033mn1302ww/taft.jpg?rlkey=iprgdp2fpari6e3wwppyyfiel&amp;dl=0","Click to download Image")</f>
      </c>
      <c r="B588" s="0">
        <f>HYPERLINK("https://dl.dropboxusercontent.com/scl/fi/9sjz9uub37q2m45ck34vq/mens-pullover-size-chartstaft.jpg?rlkey=rtrmcth2nhyopykqybu6y53wi&amp;dl=0","Click to download SizeChart")</f>
      </c>
      <c r="C588" s="0" t="inlineStr">
        <is>
          <t>Taft Men's Pullover</t>
        </is>
      </c>
      <c r="D588" s="0" t="inlineStr">
        <is>
          <t>'123129</t>
        </is>
      </c>
      <c r="E588" s="0" t="inlineStr">
        <is>
          <t>UNI TAFT M BK:123129C-L</t>
        </is>
      </c>
      <c r="F588" s="0" t="inlineStr">
        <is>
          <t>'802123129060</t>
        </is>
      </c>
      <c r="G588" s="0" t="inlineStr">
        <is>
          <t>MENS</t>
        </is>
      </c>
      <c r="H588" s="0" t="inlineStr">
        <is>
          <t>L</t>
        </is>
      </c>
      <c r="I588" s="0">
        <v>59.99</v>
      </c>
      <c r="J588" s="0">
        <v>4</v>
      </c>
    </row>
    <row r="589" spans="1:10" customHeight="0">
      <c r="A589" s="0">
        <f>HYPERLINK("https://dl.dropboxusercontent.com/scl/fi/os07xn1wxc033mn1302ww/taft.jpg?rlkey=iprgdp2fpari6e3wwppyyfiel&amp;dl=0","Click to download Image")</f>
      </c>
      <c r="B589" s="0">
        <f>HYPERLINK("https://dl.dropboxusercontent.com/scl/fi/9sjz9uub37q2m45ck34vq/mens-pullover-size-chartstaft.jpg?rlkey=rtrmcth2nhyopykqybu6y53wi&amp;dl=0","Click to download SizeChart")</f>
      </c>
      <c r="C589" s="0" t="inlineStr">
        <is>
          <t>Taft Men's Pullover</t>
        </is>
      </c>
      <c r="D589" s="0" t="inlineStr">
        <is>
          <t>'123129</t>
        </is>
      </c>
      <c r="E589" s="0" t="inlineStr">
        <is>
          <t>UNI TAFT M BK:123129D-XL</t>
        </is>
      </c>
      <c r="F589" s="0" t="inlineStr">
        <is>
          <t>'802123129077</t>
        </is>
      </c>
      <c r="G589" s="0" t="inlineStr">
        <is>
          <t>MENS</t>
        </is>
      </c>
      <c r="H589" s="0" t="inlineStr">
        <is>
          <t>XL</t>
        </is>
      </c>
      <c r="I589" s="0">
        <v>59.99</v>
      </c>
      <c r="J589" s="0">
        <v>5</v>
      </c>
    </row>
    <row r="590" spans="1:10" customHeight="0">
      <c r="A590" s="0">
        <f>HYPERLINK("https://dl.dropboxusercontent.com/scl/fi/os07xn1wxc033mn1302ww/taft.jpg?rlkey=iprgdp2fpari6e3wwppyyfiel&amp;dl=0","Click to download Image")</f>
      </c>
      <c r="B590" s="0">
        <f>HYPERLINK("https://dl.dropboxusercontent.com/scl/fi/9sjz9uub37q2m45ck34vq/mens-pullover-size-chartstaft.jpg?rlkey=rtrmcth2nhyopykqybu6y53wi&amp;dl=0","Click to download SizeChart")</f>
      </c>
      <c r="C590" s="0" t="inlineStr">
        <is>
          <t>Taft Men's Pullover</t>
        </is>
      </c>
      <c r="D590" s="0" t="inlineStr">
        <is>
          <t>'123129</t>
        </is>
      </c>
      <c r="E590" s="0" t="inlineStr">
        <is>
          <t>UNI TAFT M BK:123129E-2XL</t>
        </is>
      </c>
      <c r="F590" s="0" t="inlineStr">
        <is>
          <t>'802123129084</t>
        </is>
      </c>
      <c r="G590" s="0" t="inlineStr">
        <is>
          <t>MENS</t>
        </is>
      </c>
      <c r="H590" s="0" t="inlineStr">
        <is>
          <t>2XL</t>
        </is>
      </c>
      <c r="I590" s="0">
        <v>59.99</v>
      </c>
      <c r="J590" s="0">
        <v>4</v>
      </c>
    </row>
    <row r="591" spans="1:10" customHeight="0">
      <c r="A591" s="0">
        <f>HYPERLINK("https://dl.dropboxusercontent.com/scl/fi/os07xn1wxc033mn1302ww/taft.jpg?rlkey=iprgdp2fpari6e3wwppyyfiel&amp;dl=0","Click to download Image")</f>
      </c>
      <c r="B591" s="0">
        <f>HYPERLINK("https://dl.dropboxusercontent.com/scl/fi/9sjz9uub37q2m45ck34vq/mens-pullover-size-chartstaft.jpg?rlkey=rtrmcth2nhyopykqybu6y53wi&amp;dl=0","Click to download SizeChart")</f>
      </c>
      <c r="C591" s="0" t="inlineStr">
        <is>
          <t>Taft Men's Pullover</t>
        </is>
      </c>
      <c r="D591" s="0" t="inlineStr">
        <is>
          <t>'123129</t>
        </is>
      </c>
      <c r="E591" s="0" t="inlineStr">
        <is>
          <t>UNI TAFT M BK:123129F-3XL</t>
        </is>
      </c>
      <c r="F591" s="0" t="inlineStr">
        <is>
          <t>'802123129091</t>
        </is>
      </c>
      <c r="G591" s="0" t="inlineStr">
        <is>
          <t>MENS</t>
        </is>
      </c>
      <c r="H591" s="0" t="inlineStr">
        <is>
          <t>3XL</t>
        </is>
      </c>
      <c r="I591" s="0">
        <v>59.99</v>
      </c>
      <c r="J591" s="0">
        <v>1</v>
      </c>
    </row>
    <row r="592" spans="1:10" customHeight="0">
      <c r="A592" s="0">
        <f>HYPERLINK("https://dl.dropboxusercontent.com/scl/fi/os07xn1wxc033mn1302ww/taft.jpg?rlkey=iprgdp2fpari6e3wwppyyfiel&amp;dl=0","Click to download Image")</f>
      </c>
      <c r="B592" s="0">
        <f>HYPERLINK("https://dl.dropboxusercontent.com/scl/fi/9sjz9uub37q2m45ck34vq/mens-pullover-size-chartstaft.jpg?rlkey=rtrmcth2nhyopykqybu6y53wi&amp;dl=0","Click to download SizeChart")</f>
      </c>
      <c r="C592" s="0" t="inlineStr">
        <is>
          <t>Taft Men's Pullover</t>
        </is>
      </c>
      <c r="D592" s="0" t="inlineStr">
        <is>
          <t>'123129</t>
        </is>
      </c>
      <c r="E592" s="0" t="inlineStr">
        <is>
          <t>UNI TAFT M BK 12PK:123129Z-12PK</t>
        </is>
      </c>
      <c r="F592" s="0" t="inlineStr">
        <is>
          <t>'802123129992</t>
        </is>
      </c>
      <c r="G592" s="0" t="inlineStr">
        <is>
          <t>MENS</t>
        </is>
      </c>
      <c r="H592" s="0" t="inlineStr">
        <is>
          <t>12 PACK</t>
        </is>
      </c>
      <c r="I592" s="0">
        <v>582</v>
      </c>
      <c r="J592" s="0">
        <v>1</v>
      </c>
    </row>
    <row r="593" spans="1:10" customHeight="0">
      <c r="A593" s="0">
        <f>HYPERLINK("https://dl.dropboxusercontent.com/scl/fi/oa07qxn6sl5g1bx1m026g/whit.jpg?rlkey=9fh1iqcqut69eqbtsa3jq80f7&amp;dl=0","Click to download Image")</f>
      </c>
      <c r="B593" s="0">
        <f>HYPERLINK("https://dl.dropboxusercontent.com/scl/fi/nw6knpq497bl871srk9o5/mens-jackets-size-chartswhit.jpg?rlkey=1bojdgxs17j2uv6nddq3zbtg4&amp;dl=0","Click to download SizeChart")</f>
      </c>
      <c r="C593" s="0" t="inlineStr">
        <is>
          <t>Whit Men's Jacket</t>
        </is>
      </c>
      <c r="D593" s="0" t="inlineStr">
        <is>
          <t>'122968</t>
        </is>
      </c>
      <c r="E593" s="0" t="inlineStr">
        <is>
          <t>UNI WHIT M GY:122968A-S</t>
        </is>
      </c>
      <c r="F593" s="0" t="inlineStr">
        <is>
          <t>'802122968042</t>
        </is>
      </c>
      <c r="G593" s="0" t="inlineStr">
        <is>
          <t>MENS</t>
        </is>
      </c>
      <c r="H593" s="0" t="inlineStr">
        <is>
          <t>S</t>
        </is>
      </c>
      <c r="I593" s="0">
        <v>49.99</v>
      </c>
      <c r="J593" s="0">
        <v>3</v>
      </c>
    </row>
    <row r="594" spans="1:10" customHeight="0">
      <c r="A594" s="0">
        <f>HYPERLINK("https://dl.dropboxusercontent.com/scl/fi/oa07qxn6sl5g1bx1m026g/whit.jpg?rlkey=9fh1iqcqut69eqbtsa3jq80f7&amp;dl=0","Click to download Image")</f>
      </c>
      <c r="B594" s="0">
        <f>HYPERLINK("https://dl.dropboxusercontent.com/scl/fi/nw6knpq497bl871srk9o5/mens-jackets-size-chartswhit.jpg?rlkey=1bojdgxs17j2uv6nddq3zbtg4&amp;dl=0","Click to download SizeChart")</f>
      </c>
      <c r="C594" s="0" t="inlineStr">
        <is>
          <t>Whit Men's Jacket</t>
        </is>
      </c>
      <c r="D594" s="0" t="inlineStr">
        <is>
          <t>'122968</t>
        </is>
      </c>
      <c r="E594" s="0" t="inlineStr">
        <is>
          <t>UNI WHIT M GY:122968B-M</t>
        </is>
      </c>
      <c r="F594" s="0" t="inlineStr">
        <is>
          <t>'802122968059</t>
        </is>
      </c>
      <c r="G594" s="0" t="inlineStr">
        <is>
          <t>MENS</t>
        </is>
      </c>
      <c r="H594" s="0" t="inlineStr">
        <is>
          <t>M</t>
        </is>
      </c>
      <c r="I594" s="0">
        <v>49.99</v>
      </c>
      <c r="J594" s="0">
        <v>6</v>
      </c>
    </row>
    <row r="595" spans="1:10" customHeight="0">
      <c r="A595" s="0">
        <f>HYPERLINK("https://dl.dropboxusercontent.com/scl/fi/oa07qxn6sl5g1bx1m026g/whit.jpg?rlkey=9fh1iqcqut69eqbtsa3jq80f7&amp;dl=0","Click to download Image")</f>
      </c>
      <c r="B595" s="0">
        <f>HYPERLINK("https://dl.dropboxusercontent.com/scl/fi/nw6knpq497bl871srk9o5/mens-jackets-size-chartswhit.jpg?rlkey=1bojdgxs17j2uv6nddq3zbtg4&amp;dl=0","Click to download SizeChart")</f>
      </c>
      <c r="C595" s="0" t="inlineStr">
        <is>
          <t>Whit Men's Jacket</t>
        </is>
      </c>
      <c r="D595" s="0" t="inlineStr">
        <is>
          <t>'122968</t>
        </is>
      </c>
      <c r="E595" s="0" t="inlineStr">
        <is>
          <t>UNI WHIT M GY:122968C-L</t>
        </is>
      </c>
      <c r="F595" s="0" t="inlineStr">
        <is>
          <t>'802122968066</t>
        </is>
      </c>
      <c r="G595" s="0" t="inlineStr">
        <is>
          <t>MENS</t>
        </is>
      </c>
      <c r="H595" s="0" t="inlineStr">
        <is>
          <t>L</t>
        </is>
      </c>
      <c r="I595" s="0">
        <v>49.99</v>
      </c>
      <c r="J595" s="0">
        <v>8</v>
      </c>
    </row>
    <row r="596" spans="1:10" customHeight="0">
      <c r="A596" s="0">
        <f>HYPERLINK("https://dl.dropboxusercontent.com/scl/fi/oa07qxn6sl5g1bx1m026g/whit.jpg?rlkey=9fh1iqcqut69eqbtsa3jq80f7&amp;dl=0","Click to download Image")</f>
      </c>
      <c r="B596" s="0">
        <f>HYPERLINK("https://dl.dropboxusercontent.com/scl/fi/nw6knpq497bl871srk9o5/mens-jackets-size-chartswhit.jpg?rlkey=1bojdgxs17j2uv6nddq3zbtg4&amp;dl=0","Click to download SizeChart")</f>
      </c>
      <c r="C596" s="0" t="inlineStr">
        <is>
          <t>Whit Men's Jacket</t>
        </is>
      </c>
      <c r="D596" s="0" t="inlineStr">
        <is>
          <t>'122968</t>
        </is>
      </c>
      <c r="E596" s="0" t="inlineStr">
        <is>
          <t>UNI WHIT M GY:122968D-XL</t>
        </is>
      </c>
      <c r="F596" s="0" t="inlineStr">
        <is>
          <t>'802122968073</t>
        </is>
      </c>
      <c r="G596" s="0" t="inlineStr">
        <is>
          <t>MENS</t>
        </is>
      </c>
      <c r="H596" s="0" t="inlineStr">
        <is>
          <t>XL</t>
        </is>
      </c>
      <c r="I596" s="0">
        <v>49.99</v>
      </c>
      <c r="J596" s="0">
        <v>9</v>
      </c>
    </row>
    <row r="597" spans="1:10" customHeight="0">
      <c r="A597" s="0">
        <f>HYPERLINK("https://dl.dropboxusercontent.com/scl/fi/oa07qxn6sl5g1bx1m026g/whit.jpg?rlkey=9fh1iqcqut69eqbtsa3jq80f7&amp;dl=0","Click to download Image")</f>
      </c>
      <c r="B597" s="0">
        <f>HYPERLINK("https://dl.dropboxusercontent.com/scl/fi/nw6knpq497bl871srk9o5/mens-jackets-size-chartswhit.jpg?rlkey=1bojdgxs17j2uv6nddq3zbtg4&amp;dl=0","Click to download SizeChart")</f>
      </c>
      <c r="C597" s="0" t="inlineStr">
        <is>
          <t>Whit Men's Jacket</t>
        </is>
      </c>
      <c r="D597" s="0" t="inlineStr">
        <is>
          <t>'122968</t>
        </is>
      </c>
      <c r="E597" s="0" t="inlineStr">
        <is>
          <t>UNI WHIT M GY:122968E-2XL</t>
        </is>
      </c>
      <c r="F597" s="0" t="inlineStr">
        <is>
          <t>'802122968080</t>
        </is>
      </c>
      <c r="G597" s="0" t="inlineStr">
        <is>
          <t>MENS</t>
        </is>
      </c>
      <c r="H597" s="0" t="inlineStr">
        <is>
          <t>2XL</t>
        </is>
      </c>
      <c r="I597" s="0">
        <v>49.99</v>
      </c>
      <c r="J597" s="0">
        <v>5</v>
      </c>
    </row>
    <row r="598" spans="1:10" customHeight="0">
      <c r="A598" s="0">
        <f>HYPERLINK("https://dl.dropboxusercontent.com/scl/fi/oa07qxn6sl5g1bx1m026g/whit.jpg?rlkey=9fh1iqcqut69eqbtsa3jq80f7&amp;dl=0","Click to download Image")</f>
      </c>
      <c r="B598" s="0">
        <f>HYPERLINK("https://dl.dropboxusercontent.com/scl/fi/nw6knpq497bl871srk9o5/mens-jackets-size-chartswhit.jpg?rlkey=1bojdgxs17j2uv6nddq3zbtg4&amp;dl=0","Click to download SizeChart")</f>
      </c>
      <c r="C598" s="0" t="inlineStr">
        <is>
          <t>Whit Men's Jacket</t>
        </is>
      </c>
      <c r="D598" s="0" t="inlineStr">
        <is>
          <t>'122968</t>
        </is>
      </c>
      <c r="E598" s="0" t="inlineStr">
        <is>
          <t>UNI WHIT M GY:122968F-3XL</t>
        </is>
      </c>
      <c r="F598" s="0" t="inlineStr">
        <is>
          <t>'802122968097</t>
        </is>
      </c>
      <c r="G598" s="0" t="inlineStr">
        <is>
          <t>MENS</t>
        </is>
      </c>
      <c r="H598" s="0" t="inlineStr">
        <is>
          <t>3XL</t>
        </is>
      </c>
      <c r="I598" s="0">
        <v>49.99</v>
      </c>
      <c r="J598" s="0">
        <v>4</v>
      </c>
    </row>
    <row r="599" spans="1:10" customHeight="0">
      <c r="A599" s="0">
        <f>HYPERLINK("https://dl.dropboxusercontent.com/scl/fi/oa07qxn6sl5g1bx1m026g/whit.jpg?rlkey=9fh1iqcqut69eqbtsa3jq80f7&amp;dl=0","Click to download Image")</f>
      </c>
      <c r="B599" s="0">
        <f>HYPERLINK("https://dl.dropboxusercontent.com/scl/fi/nw6knpq497bl871srk9o5/mens-jackets-size-chartswhit.jpg?rlkey=1bojdgxs17j2uv6nddq3zbtg4&amp;dl=0","Click to download SizeChart")</f>
      </c>
      <c r="C599" s="0" t="inlineStr">
        <is>
          <t>Whit Men's Jacket</t>
        </is>
      </c>
      <c r="D599" s="0" t="inlineStr">
        <is>
          <t>'122968</t>
        </is>
      </c>
      <c r="E599" s="0" t="inlineStr">
        <is>
          <t>UNI WHIT M GY 12PK:122968Z-12PK</t>
        </is>
      </c>
      <c r="F599" s="0" t="inlineStr">
        <is>
          <t>'802122968998</t>
        </is>
      </c>
      <c r="G599" s="0" t="inlineStr">
        <is>
          <t>MENS</t>
        </is>
      </c>
      <c r="H599" s="0" t="inlineStr">
        <is>
          <t>12 PACK</t>
        </is>
      </c>
      <c r="I599" s="0">
        <v>486</v>
      </c>
      <c r="J599" s="0">
        <v>2</v>
      </c>
    </row>
    <row r="600" spans="1:10" customHeight="0">
      <c r="A600" s="0">
        <f>HYPERLINK("https://dl.dropboxusercontent.com/scl/fi/3jzj5dg6treunim7h9qta/dsc0171edit.jpg?rlkey=5yigh3ot57mlkfzacovdjwv46&amp;dl=0","Click to download Image")</f>
      </c>
      <c r="C600" s="0" t="inlineStr">
        <is>
          <t>Gast Youth Hoodie</t>
        </is>
      </c>
      <c r="D600" s="0" t="inlineStr">
        <is>
          <t>'121038</t>
        </is>
      </c>
      <c r="E600" s="0" t="inlineStr">
        <is>
          <t>UNI GAST Y PURPLE:121038B-YS</t>
        </is>
      </c>
      <c r="F600" s="0" t="inlineStr">
        <is>
          <t>'802121038012</t>
        </is>
      </c>
      <c r="G600" s="0" t="inlineStr">
        <is>
          <t>YOUTH</t>
        </is>
      </c>
      <c r="H600" s="0" t="inlineStr">
        <is>
          <t>YS</t>
        </is>
      </c>
      <c r="I600" s="0">
        <v>39.99</v>
      </c>
      <c r="J600" s="0">
        <v>4</v>
      </c>
    </row>
    <row r="601" spans="1:10" customHeight="0">
      <c r="A601" s="0">
        <f>HYPERLINK("https://dl.dropboxusercontent.com/scl/fi/3jzj5dg6treunim7h9qta/dsc0171edit.jpg?rlkey=5yigh3ot57mlkfzacovdjwv46&amp;dl=0","Click to download Image")</f>
      </c>
      <c r="C601" s="0" t="inlineStr">
        <is>
          <t>Gast Youth Hoodie</t>
        </is>
      </c>
      <c r="D601" s="0" t="inlineStr">
        <is>
          <t>'121038</t>
        </is>
      </c>
      <c r="E601" s="0" t="inlineStr">
        <is>
          <t>UNI GAST Y PURPLE:121038C-YM</t>
        </is>
      </c>
      <c r="F601" s="0" t="inlineStr">
        <is>
          <t>'802121038029</t>
        </is>
      </c>
      <c r="G601" s="0" t="inlineStr">
        <is>
          <t>YOUTH</t>
        </is>
      </c>
      <c r="H601" s="0" t="inlineStr">
        <is>
          <t>YM</t>
        </is>
      </c>
      <c r="I601" s="0">
        <v>39.99</v>
      </c>
      <c r="J601" s="0">
        <v>4</v>
      </c>
    </row>
    <row r="602" spans="1:10" customHeight="0">
      <c r="A602" s="0">
        <f>HYPERLINK("https://dl.dropboxusercontent.com/scl/fi/3jzj5dg6treunim7h9qta/dsc0171edit.jpg?rlkey=5yigh3ot57mlkfzacovdjwv46&amp;dl=0","Click to download Image")</f>
      </c>
      <c r="C602" s="0" t="inlineStr">
        <is>
          <t>Gast Youth Hoodie</t>
        </is>
      </c>
      <c r="D602" s="0" t="inlineStr">
        <is>
          <t>'121038</t>
        </is>
      </c>
      <c r="E602" s="0" t="inlineStr">
        <is>
          <t>UNI GAST Y PURPLE:121038D-YL</t>
        </is>
      </c>
      <c r="F602" s="0" t="inlineStr">
        <is>
          <t>'802121038036</t>
        </is>
      </c>
      <c r="G602" s="0" t="inlineStr">
        <is>
          <t>YOUTH</t>
        </is>
      </c>
      <c r="H602" s="0" t="inlineStr">
        <is>
          <t>YL</t>
        </is>
      </c>
      <c r="I602" s="0">
        <v>39.99</v>
      </c>
      <c r="J602" s="0">
        <v>6</v>
      </c>
    </row>
    <row r="603" spans="1:10" customHeight="0">
      <c r="A603" s="0">
        <f>HYPERLINK("https://dl.dropboxusercontent.com/scl/fi/3jzj5dg6treunim7h9qta/dsc0171edit.jpg?rlkey=5yigh3ot57mlkfzacovdjwv46&amp;dl=0","Click to download Image")</f>
      </c>
      <c r="C603" s="0" t="inlineStr">
        <is>
          <t>Gast Youth Hoodie</t>
        </is>
      </c>
      <c r="D603" s="0" t="inlineStr">
        <is>
          <t>'121038</t>
        </is>
      </c>
      <c r="E603" s="0" t="inlineStr">
        <is>
          <t>UNI GAST Y PURPLE:121038E-YXL</t>
        </is>
      </c>
      <c r="F603" s="0" t="inlineStr">
        <is>
          <t>'802121038043</t>
        </is>
      </c>
      <c r="G603" s="0" t="inlineStr">
        <is>
          <t>YOUTH</t>
        </is>
      </c>
      <c r="H603" s="0" t="inlineStr">
        <is>
          <t>YXL</t>
        </is>
      </c>
      <c r="I603" s="0">
        <v>39.99</v>
      </c>
      <c r="J603" s="0">
        <v>6</v>
      </c>
    </row>
    <row r="604" spans="1:10" customHeight="0">
      <c r="A604" s="0">
        <f>HYPERLINK("https://dl.dropboxusercontent.com/scl/fi/3jzj5dg6treunim7h9qta/dsc0171edit.jpg?rlkey=5yigh3ot57mlkfzacovdjwv46&amp;dl=0","Click to download Image")</f>
      </c>
      <c r="C604" s="0" t="inlineStr">
        <is>
          <t>Gast Youth Hoodie</t>
        </is>
      </c>
      <c r="D604" s="0" t="inlineStr">
        <is>
          <t>'121038</t>
        </is>
      </c>
      <c r="E604" s="0" t="inlineStr">
        <is>
          <t>UNI GAST Y PURPLE 12 PACK:121038Z-12PK</t>
        </is>
      </c>
      <c r="F604" s="0" t="inlineStr">
        <is>
          <t>'802121038999</t>
        </is>
      </c>
      <c r="G604" s="0" t="inlineStr">
        <is>
          <t>YOUTH</t>
        </is>
      </c>
      <c r="H604" s="0" t="inlineStr">
        <is>
          <t>12 PACK</t>
        </is>
      </c>
      <c r="I604" s="0">
        <v>384</v>
      </c>
      <c r="J604" s="0">
        <v>1</v>
      </c>
    </row>
    <row r="605" spans="1:10" customHeight="0">
      <c r="A605" s="0">
        <f>HYPERLINK("https://dl.dropboxusercontent.com/scl/fi/pl48cp3wh1ngud6tkmpgx/124146t.jpg?rlkey=1hdzcgidvx60p90hcffbvvajd&amp;dl=0","Click to download Image")</f>
      </c>
      <c r="C605" s="0" t="inlineStr">
        <is>
          <t>Rand Youth Tank Top</t>
        </is>
      </c>
      <c r="D605" s="0" t="inlineStr">
        <is>
          <t>'124146</t>
        </is>
      </c>
      <c r="E605" s="0" t="inlineStr">
        <is>
          <t>UNI RAND Y PE:124146B-YS</t>
        </is>
      </c>
      <c r="F605" s="0" t="inlineStr">
        <is>
          <t>'802124146011</t>
        </is>
      </c>
      <c r="G605" s="0" t="inlineStr">
        <is>
          <t>YOUTH</t>
        </is>
      </c>
      <c r="H605" s="0" t="inlineStr">
        <is>
          <t>YS</t>
        </is>
      </c>
      <c r="I605" s="0">
        <v>24.99</v>
      </c>
      <c r="J605" s="0">
        <v>9</v>
      </c>
    </row>
    <row r="606" spans="1:10" customHeight="0">
      <c r="A606" s="0">
        <f>HYPERLINK("https://dl.dropboxusercontent.com/scl/fi/pl48cp3wh1ngud6tkmpgx/124146t.jpg?rlkey=1hdzcgidvx60p90hcffbvvajd&amp;dl=0","Click to download Image")</f>
      </c>
      <c r="C606" s="0" t="inlineStr">
        <is>
          <t>Rand Youth Tank Top</t>
        </is>
      </c>
      <c r="D606" s="0" t="inlineStr">
        <is>
          <t>'124146</t>
        </is>
      </c>
      <c r="E606" s="0" t="inlineStr">
        <is>
          <t>UNI RAND Y PE:124146C-YM</t>
        </is>
      </c>
      <c r="F606" s="0" t="inlineStr">
        <is>
          <t>'802124146028</t>
        </is>
      </c>
      <c r="G606" s="0" t="inlineStr">
        <is>
          <t>YOUTH</t>
        </is>
      </c>
      <c r="H606" s="0" t="inlineStr">
        <is>
          <t>YM</t>
        </is>
      </c>
      <c r="I606" s="0">
        <v>24.99</v>
      </c>
      <c r="J606" s="0">
        <v>8</v>
      </c>
    </row>
    <row r="607" spans="1:10" customHeight="0">
      <c r="A607" s="0">
        <f>HYPERLINK("https://dl.dropboxusercontent.com/scl/fi/pl48cp3wh1ngud6tkmpgx/124146t.jpg?rlkey=1hdzcgidvx60p90hcffbvvajd&amp;dl=0","Click to download Image")</f>
      </c>
      <c r="C607" s="0" t="inlineStr">
        <is>
          <t>Rand Youth Tank Top</t>
        </is>
      </c>
      <c r="D607" s="0" t="inlineStr">
        <is>
          <t>'124146</t>
        </is>
      </c>
      <c r="E607" s="0" t="inlineStr">
        <is>
          <t>UNI RAND Y PE:124146D-YL</t>
        </is>
      </c>
      <c r="F607" s="0" t="inlineStr">
        <is>
          <t>'802124146035</t>
        </is>
      </c>
      <c r="G607" s="0" t="inlineStr">
        <is>
          <t>YOUTH</t>
        </is>
      </c>
      <c r="H607" s="0" t="inlineStr">
        <is>
          <t>YL</t>
        </is>
      </c>
      <c r="I607" s="0">
        <v>24.99</v>
      </c>
      <c r="J607" s="0">
        <v>8</v>
      </c>
    </row>
    <row r="608" spans="1:10" customHeight="0">
      <c r="A608" s="0">
        <f>HYPERLINK("https://dl.dropboxusercontent.com/scl/fi/pl48cp3wh1ngud6tkmpgx/124146t.jpg?rlkey=1hdzcgidvx60p90hcffbvvajd&amp;dl=0","Click to download Image")</f>
      </c>
      <c r="C608" s="0" t="inlineStr">
        <is>
          <t>Rand Youth Tank Top</t>
        </is>
      </c>
      <c r="D608" s="0" t="inlineStr">
        <is>
          <t>'124146</t>
        </is>
      </c>
      <c r="E608" s="0" t="inlineStr">
        <is>
          <t>UNI RAND Y PE:124146E-YXL</t>
        </is>
      </c>
      <c r="F608" s="0" t="inlineStr">
        <is>
          <t>'802124146042</t>
        </is>
      </c>
      <c r="G608" s="0" t="inlineStr">
        <is>
          <t>YOUTH</t>
        </is>
      </c>
      <c r="H608" s="0" t="inlineStr">
        <is>
          <t>YXL</t>
        </is>
      </c>
      <c r="I608" s="0">
        <v>24.99</v>
      </c>
      <c r="J608" s="0">
        <v>8</v>
      </c>
    </row>
    <row r="609" spans="1:10" customHeight="0">
      <c r="A609" s="0">
        <f>HYPERLINK("https://dl.dropboxusercontent.com/scl/fi/pl48cp3wh1ngud6tkmpgx/124146t.jpg?rlkey=1hdzcgidvx60p90hcffbvvajd&amp;dl=0","Click to download Image")</f>
      </c>
      <c r="C609" s="0" t="inlineStr">
        <is>
          <t>Rand Youth Tank Top</t>
        </is>
      </c>
      <c r="D609" s="0" t="inlineStr">
        <is>
          <t>'124146</t>
        </is>
      </c>
      <c r="E609" s="0" t="inlineStr">
        <is>
          <t>UNI RAND Y PE 12PK:124146Z-12PK</t>
        </is>
      </c>
      <c r="F609" s="0" t="inlineStr">
        <is>
          <t>'802124146998</t>
        </is>
      </c>
      <c r="G609" s="0" t="inlineStr">
        <is>
          <t>YOUTH</t>
        </is>
      </c>
      <c r="H609" s="0" t="inlineStr">
        <is>
          <t>12 PACK</t>
        </is>
      </c>
      <c r="I609" s="0">
        <v>240</v>
      </c>
      <c r="J609" s="0">
        <v>2</v>
      </c>
    </row>
    <row r="610" spans="1:10" customHeight="0">
      <c r="A610" s="0">
        <f>HYPERLINK("https://dl.dropboxusercontent.com/scl/fi/t351b6d353kx7pbn81f7t/126931t.jpg?rlkey=2uza6r9ecj90vlpvl26tw7f0q&amp;dl=0","Click to download Image")</f>
      </c>
      <c r="C610" s="0" t="inlineStr">
        <is>
          <t>Rand Toddler Tank Top</t>
        </is>
      </c>
      <c r="D610" s="0" t="inlineStr">
        <is>
          <t>'126931</t>
        </is>
      </c>
      <c r="E610" s="0" t="inlineStr">
        <is>
          <t>UNI RAND T PE:126931A-2T</t>
        </is>
      </c>
      <c r="F610" s="0" t="inlineStr">
        <is>
          <t>'802126931080</t>
        </is>
      </c>
      <c r="G610" s="0" t="inlineStr">
        <is>
          <t>TODDLER</t>
        </is>
      </c>
      <c r="H610" s="0" t="inlineStr">
        <is>
          <t>2T</t>
        </is>
      </c>
      <c r="I610" s="0">
        <v>24.99</v>
      </c>
      <c r="J610" s="0">
        <v>8</v>
      </c>
    </row>
    <row r="611" spans="1:10" customHeight="0">
      <c r="A611" s="0">
        <f>HYPERLINK("https://dl.dropboxusercontent.com/scl/fi/t351b6d353kx7pbn81f7t/126931t.jpg?rlkey=2uza6r9ecj90vlpvl26tw7f0q&amp;dl=0","Click to download Image")</f>
      </c>
      <c r="C611" s="0" t="inlineStr">
        <is>
          <t>Rand Toddler Tank Top</t>
        </is>
      </c>
      <c r="D611" s="0" t="inlineStr">
        <is>
          <t>'126931</t>
        </is>
      </c>
      <c r="E611" s="0" t="inlineStr">
        <is>
          <t>UNI RAND T PE:126931B-3T</t>
        </is>
      </c>
      <c r="F611" s="0" t="inlineStr">
        <is>
          <t>'802126931097</t>
        </is>
      </c>
      <c r="G611" s="0" t="inlineStr">
        <is>
          <t>TODDLER</t>
        </is>
      </c>
      <c r="H611" s="0" t="inlineStr">
        <is>
          <t>3T</t>
        </is>
      </c>
      <c r="I611" s="0">
        <v>24.99</v>
      </c>
      <c r="J611" s="0">
        <v>8</v>
      </c>
    </row>
    <row r="612" spans="1:10" customHeight="0">
      <c r="A612" s="0">
        <f>HYPERLINK("https://dl.dropboxusercontent.com/scl/fi/t351b6d353kx7pbn81f7t/126931t.jpg?rlkey=2uza6r9ecj90vlpvl26tw7f0q&amp;dl=0","Click to download Image")</f>
      </c>
      <c r="C612" s="0" t="inlineStr">
        <is>
          <t>Rand Toddler Tank Top</t>
        </is>
      </c>
      <c r="D612" s="0" t="inlineStr">
        <is>
          <t>'126931</t>
        </is>
      </c>
      <c r="E612" s="0" t="inlineStr">
        <is>
          <t>UNI RAND T PE:126931C-4T</t>
        </is>
      </c>
      <c r="F612" s="0" t="inlineStr">
        <is>
          <t>'802126931103</t>
        </is>
      </c>
      <c r="G612" s="0" t="inlineStr">
        <is>
          <t>TODDLER</t>
        </is>
      </c>
      <c r="H612" s="0" t="inlineStr">
        <is>
          <t>4T</t>
        </is>
      </c>
      <c r="I612" s="0">
        <v>24.99</v>
      </c>
      <c r="J612" s="0">
        <v>8</v>
      </c>
    </row>
    <row r="613" spans="1:10" customHeight="0">
      <c r="A613" s="0">
        <f>HYPERLINK("https://dl.dropboxusercontent.com/scl/fi/t351b6d353kx7pbn81f7t/126931t.jpg?rlkey=2uza6r9ecj90vlpvl26tw7f0q&amp;dl=0","Click to download Image")</f>
      </c>
      <c r="C613" s="0" t="inlineStr">
        <is>
          <t>Rand Toddler Tank Top</t>
        </is>
      </c>
      <c r="D613" s="0" t="inlineStr">
        <is>
          <t>'126931</t>
        </is>
      </c>
      <c r="E613" s="0" t="inlineStr">
        <is>
          <t>UNI RAND T PE:126931D-5T</t>
        </is>
      </c>
      <c r="F613" s="0" t="inlineStr">
        <is>
          <t>'802126931110</t>
        </is>
      </c>
      <c r="G613" s="0" t="inlineStr">
        <is>
          <t>TODDLER</t>
        </is>
      </c>
      <c r="H613" s="0" t="inlineStr">
        <is>
          <t>5T</t>
        </is>
      </c>
      <c r="I613" s="0">
        <v>24.99</v>
      </c>
      <c r="J613" s="0">
        <v>8</v>
      </c>
    </row>
    <row r="614" spans="1:10" customHeight="0">
      <c r="A614" s="0">
        <f>HYPERLINK("https://dl.dropboxusercontent.com/scl/fi/t351b6d353kx7pbn81f7t/126931t.jpg?rlkey=2uza6r9ecj90vlpvl26tw7f0q&amp;dl=0","Click to download Image")</f>
      </c>
      <c r="C614" s="0" t="inlineStr">
        <is>
          <t>Rand Toddler Tank Top</t>
        </is>
      </c>
      <c r="D614" s="0" t="inlineStr">
        <is>
          <t>'126931</t>
        </is>
      </c>
      <c r="E614" s="0" t="inlineStr">
        <is>
          <t>UNI RAND T PE 12PK:126931Z-12PK</t>
        </is>
      </c>
      <c r="F614" s="0" t="inlineStr">
        <is>
          <t>'802126931998</t>
        </is>
      </c>
      <c r="G614" s="0" t="inlineStr">
        <is>
          <t>TODDLER</t>
        </is>
      </c>
      <c r="H614" s="0" t="inlineStr">
        <is>
          <t>12 PACK</t>
        </is>
      </c>
      <c r="I614" s="0">
        <v>240</v>
      </c>
      <c r="J614" s="0">
        <v>2</v>
      </c>
    </row>
    <row r="615" spans="1:10" customHeight="0">
      <c r="A615" s="0">
        <f>HYPERLINK("https://dl.dropboxusercontent.com/scl/fi/ugwplfe3mjcl46nwwdd66/124932t.jpg?rlkey=xinob5o46tvae3v3ewoxel2uy&amp;dl=0","Click to download Image")</f>
      </c>
      <c r="B615" s="0">
        <f>HYPERLINK("https://dl.dropboxusercontent.com/scl/fi/lpm2dvuk8m62mx66i1ypj/mens-t-shirt-size-chartsgabe.jpg?rlkey=9h3jihpi21m2xwpg8tlnizapy&amp;dl=0","Click to download SizeChart")</f>
      </c>
      <c r="C615" s="0" t="inlineStr">
        <is>
          <t>Gabe Men's Shirt</t>
        </is>
      </c>
      <c r="D615" s="0" t="inlineStr">
        <is>
          <t>'124932</t>
        </is>
      </c>
      <c r="E615" s="0" t="inlineStr">
        <is>
          <t>UNI GABE M PE:124932A-S</t>
        </is>
      </c>
      <c r="F615" s="0" t="inlineStr">
        <is>
          <t>'802124932041</t>
        </is>
      </c>
      <c r="G615" s="0" t="inlineStr">
        <is>
          <t>MENS</t>
        </is>
      </c>
      <c r="H615" s="0" t="inlineStr">
        <is>
          <t>S</t>
        </is>
      </c>
      <c r="I615" s="0">
        <v>29.99</v>
      </c>
      <c r="J615" s="0">
        <v>3</v>
      </c>
    </row>
    <row r="616" spans="1:10" customHeight="0">
      <c r="A616" s="0">
        <f>HYPERLINK("https://dl.dropboxusercontent.com/scl/fi/ugwplfe3mjcl46nwwdd66/124932t.jpg?rlkey=xinob5o46tvae3v3ewoxel2uy&amp;dl=0","Click to download Image")</f>
      </c>
      <c r="B616" s="0">
        <f>HYPERLINK("https://dl.dropboxusercontent.com/scl/fi/lpm2dvuk8m62mx66i1ypj/mens-t-shirt-size-chartsgabe.jpg?rlkey=9h3jihpi21m2xwpg8tlnizapy&amp;dl=0","Click to download SizeChart")</f>
      </c>
      <c r="C616" s="0" t="inlineStr">
        <is>
          <t>Gabe Men's Shirt</t>
        </is>
      </c>
      <c r="D616" s="0" t="inlineStr">
        <is>
          <t>'124932</t>
        </is>
      </c>
      <c r="E616" s="0" t="inlineStr">
        <is>
          <t>UNI GABE M PE:124932B-M</t>
        </is>
      </c>
      <c r="F616" s="0" t="inlineStr">
        <is>
          <t>'802124932058</t>
        </is>
      </c>
      <c r="G616" s="0" t="inlineStr">
        <is>
          <t>MENS</t>
        </is>
      </c>
      <c r="H616" s="0" t="inlineStr">
        <is>
          <t>M</t>
        </is>
      </c>
      <c r="I616" s="0">
        <v>29.99</v>
      </c>
      <c r="J616" s="0">
        <v>7</v>
      </c>
    </row>
    <row r="617" spans="1:10" customHeight="0">
      <c r="A617" s="0">
        <f>HYPERLINK("https://dl.dropboxusercontent.com/scl/fi/ugwplfe3mjcl46nwwdd66/124932t.jpg?rlkey=xinob5o46tvae3v3ewoxel2uy&amp;dl=0","Click to download Image")</f>
      </c>
      <c r="B617" s="0">
        <f>HYPERLINK("https://dl.dropboxusercontent.com/scl/fi/lpm2dvuk8m62mx66i1ypj/mens-t-shirt-size-chartsgabe.jpg?rlkey=9h3jihpi21m2xwpg8tlnizapy&amp;dl=0","Click to download SizeChart")</f>
      </c>
      <c r="C617" s="0" t="inlineStr">
        <is>
          <t>Gabe Men's Shirt</t>
        </is>
      </c>
      <c r="D617" s="0" t="inlineStr">
        <is>
          <t>'124932</t>
        </is>
      </c>
      <c r="E617" s="0" t="inlineStr">
        <is>
          <t>UNI GABE M PE:124932C-L</t>
        </is>
      </c>
      <c r="F617" s="0" t="inlineStr">
        <is>
          <t>'802124932065</t>
        </is>
      </c>
      <c r="G617" s="0" t="inlineStr">
        <is>
          <t>MENS</t>
        </is>
      </c>
      <c r="H617" s="0" t="inlineStr">
        <is>
          <t>L</t>
        </is>
      </c>
      <c r="I617" s="0">
        <v>29.99</v>
      </c>
      <c r="J617" s="0">
        <v>9</v>
      </c>
    </row>
    <row r="618" spans="1:10" customHeight="0">
      <c r="A618" s="0">
        <f>HYPERLINK("https://dl.dropboxusercontent.com/scl/fi/ugwplfe3mjcl46nwwdd66/124932t.jpg?rlkey=xinob5o46tvae3v3ewoxel2uy&amp;dl=0","Click to download Image")</f>
      </c>
      <c r="B618" s="0">
        <f>HYPERLINK("https://dl.dropboxusercontent.com/scl/fi/lpm2dvuk8m62mx66i1ypj/mens-t-shirt-size-chartsgabe.jpg?rlkey=9h3jihpi21m2xwpg8tlnizapy&amp;dl=0","Click to download SizeChart")</f>
      </c>
      <c r="C618" s="0" t="inlineStr">
        <is>
          <t>Gabe Men's Shirt</t>
        </is>
      </c>
      <c r="D618" s="0" t="inlineStr">
        <is>
          <t>'124932</t>
        </is>
      </c>
      <c r="E618" s="0" t="inlineStr">
        <is>
          <t>UNI GABE M PE:124932D-XL</t>
        </is>
      </c>
      <c r="F618" s="0" t="inlineStr">
        <is>
          <t>'802124932072</t>
        </is>
      </c>
      <c r="G618" s="0" t="inlineStr">
        <is>
          <t>MENS</t>
        </is>
      </c>
      <c r="H618" s="0" t="inlineStr">
        <is>
          <t>XL</t>
        </is>
      </c>
      <c r="I618" s="0">
        <v>29.99</v>
      </c>
      <c r="J618" s="0">
        <v>12</v>
      </c>
    </row>
    <row r="619" spans="1:10" customHeight="0">
      <c r="A619" s="0">
        <f>HYPERLINK("https://dl.dropboxusercontent.com/scl/fi/ugwplfe3mjcl46nwwdd66/124932t.jpg?rlkey=xinob5o46tvae3v3ewoxel2uy&amp;dl=0","Click to download Image")</f>
      </c>
      <c r="B619" s="0">
        <f>HYPERLINK("https://dl.dropboxusercontent.com/scl/fi/lpm2dvuk8m62mx66i1ypj/mens-t-shirt-size-chartsgabe.jpg?rlkey=9h3jihpi21m2xwpg8tlnizapy&amp;dl=0","Click to download SizeChart")</f>
      </c>
      <c r="C619" s="0" t="inlineStr">
        <is>
          <t>Gabe Men's Shirt</t>
        </is>
      </c>
      <c r="D619" s="0" t="inlineStr">
        <is>
          <t>'124932</t>
        </is>
      </c>
      <c r="E619" s="0" t="inlineStr">
        <is>
          <t>UNI GABE M PE:124932E-2XL</t>
        </is>
      </c>
      <c r="F619" s="0" t="inlineStr">
        <is>
          <t>'802124932089</t>
        </is>
      </c>
      <c r="G619" s="0" t="inlineStr">
        <is>
          <t>MENS</t>
        </is>
      </c>
      <c r="H619" s="0" t="inlineStr">
        <is>
          <t>2XL</t>
        </is>
      </c>
      <c r="I619" s="0">
        <v>29.99</v>
      </c>
      <c r="J619" s="0">
        <v>7</v>
      </c>
    </row>
    <row r="620" spans="1:10" customHeight="0">
      <c r="A620" s="0">
        <f>HYPERLINK("https://dl.dropboxusercontent.com/scl/fi/ugwplfe3mjcl46nwwdd66/124932t.jpg?rlkey=xinob5o46tvae3v3ewoxel2uy&amp;dl=0","Click to download Image")</f>
      </c>
      <c r="B620" s="0">
        <f>HYPERLINK("https://dl.dropboxusercontent.com/scl/fi/lpm2dvuk8m62mx66i1ypj/mens-t-shirt-size-chartsgabe.jpg?rlkey=9h3jihpi21m2xwpg8tlnizapy&amp;dl=0","Click to download SizeChart")</f>
      </c>
      <c r="C620" s="0" t="inlineStr">
        <is>
          <t>Gabe Men's Shirt</t>
        </is>
      </c>
      <c r="D620" s="0" t="inlineStr">
        <is>
          <t>'124932</t>
        </is>
      </c>
      <c r="E620" s="0" t="inlineStr">
        <is>
          <t>UNI GABE M PE:124932F-3XL</t>
        </is>
      </c>
      <c r="F620" s="0" t="inlineStr">
        <is>
          <t>'802124932096</t>
        </is>
      </c>
      <c r="G620" s="0" t="inlineStr">
        <is>
          <t>MENS</t>
        </is>
      </c>
      <c r="H620" s="0" t="inlineStr">
        <is>
          <t>3XL</t>
        </is>
      </c>
      <c r="I620" s="0">
        <v>29.99</v>
      </c>
      <c r="J620" s="0">
        <v>5</v>
      </c>
    </row>
    <row r="621" spans="1:10" customHeight="0">
      <c r="A621" s="0">
        <f>HYPERLINK("https://dl.dropboxusercontent.com/scl/fi/ugwplfe3mjcl46nwwdd66/124932t.jpg?rlkey=xinob5o46tvae3v3ewoxel2uy&amp;dl=0","Click to download Image")</f>
      </c>
      <c r="B621" s="0">
        <f>HYPERLINK("https://dl.dropboxusercontent.com/scl/fi/lpm2dvuk8m62mx66i1ypj/mens-t-shirt-size-chartsgabe.jpg?rlkey=9h3jihpi21m2xwpg8tlnizapy&amp;dl=0","Click to download SizeChart")</f>
      </c>
      <c r="C621" s="0" t="inlineStr">
        <is>
          <t>Gabe Men's Shirt</t>
        </is>
      </c>
      <c r="D621" s="0" t="inlineStr">
        <is>
          <t>'124932</t>
        </is>
      </c>
      <c r="E621" s="0" t="inlineStr">
        <is>
          <t>UNI GABE M PE 12PK:124932Z-12PK</t>
        </is>
      </c>
      <c r="F621" s="0" t="inlineStr">
        <is>
          <t>'802124932997</t>
        </is>
      </c>
      <c r="G621" s="0" t="inlineStr">
        <is>
          <t>MENS</t>
        </is>
      </c>
      <c r="H621" s="0" t="inlineStr">
        <is>
          <t>12 PACK</t>
        </is>
      </c>
      <c r="I621" s="0">
        <v>294</v>
      </c>
      <c r="J621" s="0">
        <v>3</v>
      </c>
    </row>
    <row r="622" spans="1:10" customHeight="0">
      <c r="A622" s="0">
        <f>HYPERLINK("https://dl.dropboxusercontent.com/scl/fi/ipj6udix7d2mvsskovnnb/dsc0171edit.jpg?rlkey=b0v1ubehsus39mxwvxij7uwrn&amp;dl=0","Click to download Image")</f>
      </c>
      <c r="C622" s="0" t="inlineStr">
        <is>
          <t>Gast Toddler Hoodie</t>
        </is>
      </c>
      <c r="D622" s="0" t="inlineStr">
        <is>
          <t>'122430</t>
        </is>
      </c>
      <c r="E622" s="0" t="inlineStr">
        <is>
          <t>UNI GAST T PE:122430A-2T</t>
        </is>
      </c>
      <c r="F622" s="0" t="inlineStr">
        <is>
          <t>'802122430082</t>
        </is>
      </c>
      <c r="G622" s="0" t="inlineStr">
        <is>
          <t>TODDLER</t>
        </is>
      </c>
      <c r="H622" s="0" t="inlineStr">
        <is>
          <t>2T</t>
        </is>
      </c>
      <c r="I622" s="0">
        <v>39.99</v>
      </c>
      <c r="J622" s="0">
        <v>19</v>
      </c>
    </row>
    <row r="623" spans="1:10" customHeight="0">
      <c r="A623" s="0">
        <f>HYPERLINK("https://dl.dropboxusercontent.com/scl/fi/ipj6udix7d2mvsskovnnb/dsc0171edit.jpg?rlkey=b0v1ubehsus39mxwvxij7uwrn&amp;dl=0","Click to download Image")</f>
      </c>
      <c r="C623" s="0" t="inlineStr">
        <is>
          <t>Gast Toddler Hoodie</t>
        </is>
      </c>
      <c r="D623" s="0" t="inlineStr">
        <is>
          <t>'122430</t>
        </is>
      </c>
      <c r="E623" s="0" t="inlineStr">
        <is>
          <t>UNI GAST T PE:122430B-3T</t>
        </is>
      </c>
      <c r="F623" s="0" t="inlineStr">
        <is>
          <t>'802122430099</t>
        </is>
      </c>
      <c r="G623" s="0" t="inlineStr">
        <is>
          <t>TODDLER</t>
        </is>
      </c>
      <c r="H623" s="0" t="inlineStr">
        <is>
          <t>3T</t>
        </is>
      </c>
      <c r="I623" s="0">
        <v>39.99</v>
      </c>
      <c r="J623" s="0">
        <v>20</v>
      </c>
    </row>
    <row r="624" spans="1:10" customHeight="0">
      <c r="A624" s="0">
        <f>HYPERLINK("https://dl.dropboxusercontent.com/scl/fi/ipj6udix7d2mvsskovnnb/dsc0171edit.jpg?rlkey=b0v1ubehsus39mxwvxij7uwrn&amp;dl=0","Click to download Image")</f>
      </c>
      <c r="C624" s="0" t="inlineStr">
        <is>
          <t>Gast Toddler Hoodie</t>
        </is>
      </c>
      <c r="D624" s="0" t="inlineStr">
        <is>
          <t>'122430</t>
        </is>
      </c>
      <c r="E624" s="0" t="inlineStr">
        <is>
          <t>UNI GAST T PE:122430C-4T</t>
        </is>
      </c>
      <c r="F624" s="0" t="inlineStr">
        <is>
          <t>'802122430105</t>
        </is>
      </c>
      <c r="G624" s="0" t="inlineStr">
        <is>
          <t>TODDLER</t>
        </is>
      </c>
      <c r="H624" s="0" t="inlineStr">
        <is>
          <t>4T</t>
        </is>
      </c>
      <c r="I624" s="0">
        <v>39.99</v>
      </c>
      <c r="J624" s="0">
        <v>19</v>
      </c>
    </row>
    <row r="625" spans="1:10" customHeight="0">
      <c r="A625" s="0">
        <f>HYPERLINK("https://dl.dropboxusercontent.com/scl/fi/ipj6udix7d2mvsskovnnb/dsc0171edit.jpg?rlkey=b0v1ubehsus39mxwvxij7uwrn&amp;dl=0","Click to download Image")</f>
      </c>
      <c r="C625" s="0" t="inlineStr">
        <is>
          <t>Gast Toddler Hoodie</t>
        </is>
      </c>
      <c r="D625" s="0" t="inlineStr">
        <is>
          <t>'122430</t>
        </is>
      </c>
      <c r="E625" s="0" t="inlineStr">
        <is>
          <t>UNI GAST T PE:122430D-5T</t>
        </is>
      </c>
      <c r="F625" s="0" t="inlineStr">
        <is>
          <t>'802122430112</t>
        </is>
      </c>
      <c r="G625" s="0" t="inlineStr">
        <is>
          <t>TODDLER</t>
        </is>
      </c>
      <c r="H625" s="0" t="inlineStr">
        <is>
          <t>5T</t>
        </is>
      </c>
      <c r="I625" s="0">
        <v>39.99</v>
      </c>
      <c r="J625" s="0">
        <v>24</v>
      </c>
    </row>
    <row r="626" spans="1:10" customHeight="0">
      <c r="A626" s="0">
        <f>HYPERLINK("https://dl.dropboxusercontent.com/scl/fi/ipj6udix7d2mvsskovnnb/dsc0171edit.jpg?rlkey=b0v1ubehsus39mxwvxij7uwrn&amp;dl=0","Click to download Image")</f>
      </c>
      <c r="C626" s="0" t="inlineStr">
        <is>
          <t>Gast Toddler Hoodie</t>
        </is>
      </c>
      <c r="D626" s="0" t="inlineStr">
        <is>
          <t>'122430</t>
        </is>
      </c>
      <c r="E626" s="0" t="inlineStr">
        <is>
          <t>UNI GAST T PE 12PK:122430Z-12PK</t>
        </is>
      </c>
      <c r="F626" s="0" t="inlineStr">
        <is>
          <t>'802122430990</t>
        </is>
      </c>
      <c r="G626" s="0" t="inlineStr">
        <is>
          <t>TODDLER</t>
        </is>
      </c>
      <c r="H626" s="0" t="inlineStr">
        <is>
          <t>12 PACK</t>
        </is>
      </c>
      <c r="I626" s="0">
        <v>384</v>
      </c>
      <c r="J626" s="0">
        <v>6</v>
      </c>
    </row>
    <row r="627" spans="1:10" customHeight="0">
      <c r="A627" s="0">
        <f>HYPERLINK("https://dl.dropboxusercontent.com/scl/fi/jdmbpcv2mv0bnp7mqm53y/124628t.jpg?rlkey=b08uprjg0rp1xvigwit2dqk9m&amp;dl=0","Click to download Image")</f>
      </c>
      <c r="C627" s="0" t="inlineStr">
        <is>
          <t>Iker Infant Long Sleeve Bodysuit</t>
        </is>
      </c>
      <c r="D627" s="0" t="inlineStr">
        <is>
          <t>'124628</t>
        </is>
      </c>
      <c r="E627" s="0" t="inlineStr">
        <is>
          <t>UNI IKER I PE:124628A-0-3M</t>
        </is>
      </c>
      <c r="F627" s="0" t="inlineStr">
        <is>
          <t>'802124628005</t>
        </is>
      </c>
      <c r="G627" s="0" t="inlineStr">
        <is>
          <t>INFANT</t>
        </is>
      </c>
      <c r="H627" s="0" t="inlineStr">
        <is>
          <t>0-3M</t>
        </is>
      </c>
      <c r="I627" s="0">
        <v>29.99</v>
      </c>
      <c r="J627" s="0">
        <v>11</v>
      </c>
    </row>
    <row r="628" spans="1:10" customHeight="0">
      <c r="A628" s="0">
        <f>HYPERLINK("https://dl.dropboxusercontent.com/scl/fi/jdmbpcv2mv0bnp7mqm53y/124628t.jpg?rlkey=b08uprjg0rp1xvigwit2dqk9m&amp;dl=0","Click to download Image")</f>
      </c>
      <c r="C628" s="0" t="inlineStr">
        <is>
          <t>Iker Infant Long Sleeve Bodysuit</t>
        </is>
      </c>
      <c r="D628" s="0" t="inlineStr">
        <is>
          <t>'124628</t>
        </is>
      </c>
      <c r="E628" s="0" t="inlineStr">
        <is>
          <t>UNI IKER I PE:124628B-3-6M</t>
        </is>
      </c>
      <c r="F628" s="0" t="inlineStr">
        <is>
          <t>'802124628012</t>
        </is>
      </c>
      <c r="G628" s="0" t="inlineStr">
        <is>
          <t>INFANT</t>
        </is>
      </c>
      <c r="H628" s="0" t="inlineStr">
        <is>
          <t>3-6M</t>
        </is>
      </c>
      <c r="I628" s="0">
        <v>29.99</v>
      </c>
      <c r="J628" s="0">
        <v>9</v>
      </c>
    </row>
    <row r="629" spans="1:10" customHeight="0">
      <c r="A629" s="0">
        <f>HYPERLINK("https://dl.dropboxusercontent.com/scl/fi/jdmbpcv2mv0bnp7mqm53y/124628t.jpg?rlkey=b08uprjg0rp1xvigwit2dqk9m&amp;dl=0","Click to download Image")</f>
      </c>
      <c r="C629" s="0" t="inlineStr">
        <is>
          <t>Iker Infant Long Sleeve Bodysuit</t>
        </is>
      </c>
      <c r="D629" s="0" t="inlineStr">
        <is>
          <t>'124628</t>
        </is>
      </c>
      <c r="E629" s="0" t="inlineStr">
        <is>
          <t>UNI IKER I PE:124628C-6-9M</t>
        </is>
      </c>
      <c r="F629" s="0" t="inlineStr">
        <is>
          <t>'802124628029</t>
        </is>
      </c>
      <c r="G629" s="0" t="inlineStr">
        <is>
          <t>INFANT</t>
        </is>
      </c>
      <c r="H629" s="0" t="inlineStr">
        <is>
          <t>6-9M</t>
        </is>
      </c>
      <c r="I629" s="0">
        <v>29.99</v>
      </c>
      <c r="J629" s="0">
        <v>11</v>
      </c>
    </row>
    <row r="630" spans="1:10" customHeight="0">
      <c r="A630" s="0">
        <f>HYPERLINK("https://dl.dropboxusercontent.com/scl/fi/jdmbpcv2mv0bnp7mqm53y/124628t.jpg?rlkey=b08uprjg0rp1xvigwit2dqk9m&amp;dl=0","Click to download Image")</f>
      </c>
      <c r="C630" s="0" t="inlineStr">
        <is>
          <t>Iker Infant Long Sleeve Bodysuit</t>
        </is>
      </c>
      <c r="D630" s="0" t="inlineStr">
        <is>
          <t>'124628</t>
        </is>
      </c>
      <c r="E630" s="0" t="inlineStr">
        <is>
          <t>UNI IKER I PE:124628F-12M</t>
        </is>
      </c>
      <c r="F630" s="0" t="inlineStr">
        <is>
          <t>'802124628036</t>
        </is>
      </c>
      <c r="G630" s="0" t="inlineStr">
        <is>
          <t>INFANT</t>
        </is>
      </c>
      <c r="H630" s="0" t="inlineStr">
        <is>
          <t>12M</t>
        </is>
      </c>
      <c r="I630" s="0">
        <v>29.99</v>
      </c>
      <c r="J630" s="0">
        <v>9</v>
      </c>
    </row>
    <row r="631" spans="1:10" customHeight="0">
      <c r="A631" s="0">
        <f>HYPERLINK("https://dl.dropboxusercontent.com/scl/fi/jdmbpcv2mv0bnp7mqm53y/124628t.jpg?rlkey=b08uprjg0rp1xvigwit2dqk9m&amp;dl=0","Click to download Image")</f>
      </c>
      <c r="C631" s="0" t="inlineStr">
        <is>
          <t>Iker Infant Long Sleeve Bodysuit</t>
        </is>
      </c>
      <c r="D631" s="0" t="inlineStr">
        <is>
          <t>'124628</t>
        </is>
      </c>
      <c r="E631" s="0" t="inlineStr">
        <is>
          <t>UNI IKER I PE 12PK:124628Z-12PK</t>
        </is>
      </c>
      <c r="F631" s="0" t="inlineStr">
        <is>
          <t>'802124628999</t>
        </is>
      </c>
      <c r="G631" s="0" t="inlineStr">
        <is>
          <t>INFANT</t>
        </is>
      </c>
      <c r="H631" s="0" t="inlineStr">
        <is>
          <t>12 PACK</t>
        </is>
      </c>
      <c r="I631" s="0">
        <v>288</v>
      </c>
      <c r="J631" s="0">
        <v>3</v>
      </c>
    </row>
    <row r="632" spans="1:10" customHeight="0">
      <c r="A632" s="0">
        <f>HYPERLINK("https://dl.dropboxusercontent.com/scl/fi/sni90opnfthd6hres3cuz/123464-f.jpg?rlkey=tjriya8l4hpq5v5sjo335p5ss&amp;dl=0","Click to download Image")</f>
      </c>
      <c r="C632" s="0" t="inlineStr">
        <is>
          <t>Ivah Infant Long Sleeve</t>
        </is>
      </c>
      <c r="D632" s="0" t="inlineStr">
        <is>
          <t>'123464</t>
        </is>
      </c>
      <c r="E632" s="0" t="inlineStr">
        <is>
          <t>UNI IVAH I GY:123464A-0-3M</t>
        </is>
      </c>
      <c r="F632" s="0" t="inlineStr">
        <is>
          <t>'802123464000</t>
        </is>
      </c>
      <c r="G632" s="0" t="inlineStr">
        <is>
          <t>INFANT</t>
        </is>
      </c>
      <c r="H632" s="0" t="inlineStr">
        <is>
          <t>0-3M</t>
        </is>
      </c>
      <c r="I632" s="0">
        <v>29.99</v>
      </c>
      <c r="J632" s="0">
        <v>10</v>
      </c>
    </row>
    <row r="633" spans="1:10" customHeight="0">
      <c r="A633" s="0">
        <f>HYPERLINK("https://dl.dropboxusercontent.com/scl/fi/sni90opnfthd6hres3cuz/123464-f.jpg?rlkey=tjriya8l4hpq5v5sjo335p5ss&amp;dl=0","Click to download Image")</f>
      </c>
      <c r="C633" s="0" t="inlineStr">
        <is>
          <t>Ivah Infant Long Sleeve</t>
        </is>
      </c>
      <c r="D633" s="0" t="inlineStr">
        <is>
          <t>'123464</t>
        </is>
      </c>
      <c r="E633" s="0" t="inlineStr">
        <is>
          <t>UNI IVAH I GY:123464B-3-6M</t>
        </is>
      </c>
      <c r="F633" s="0" t="inlineStr">
        <is>
          <t>'802123464017</t>
        </is>
      </c>
      <c r="G633" s="0" t="inlineStr">
        <is>
          <t>INFANT</t>
        </is>
      </c>
      <c r="H633" s="0" t="inlineStr">
        <is>
          <t>3-6M</t>
        </is>
      </c>
      <c r="I633" s="0">
        <v>29.99</v>
      </c>
      <c r="J633" s="0">
        <v>10</v>
      </c>
    </row>
    <row r="634" spans="1:10" customHeight="0">
      <c r="A634" s="0">
        <f>HYPERLINK("https://dl.dropboxusercontent.com/scl/fi/sni90opnfthd6hres3cuz/123464-f.jpg?rlkey=tjriya8l4hpq5v5sjo335p5ss&amp;dl=0","Click to download Image")</f>
      </c>
      <c r="C634" s="0" t="inlineStr">
        <is>
          <t>Ivah Infant Long Sleeve</t>
        </is>
      </c>
      <c r="D634" s="0" t="inlineStr">
        <is>
          <t>'123464</t>
        </is>
      </c>
      <c r="E634" s="0" t="inlineStr">
        <is>
          <t>UNI IVAH I GY:123464C-6-9M</t>
        </is>
      </c>
      <c r="F634" s="0" t="inlineStr">
        <is>
          <t>'802123464024</t>
        </is>
      </c>
      <c r="G634" s="0" t="inlineStr">
        <is>
          <t>INFANT</t>
        </is>
      </c>
      <c r="H634" s="0" t="inlineStr">
        <is>
          <t>6-9M</t>
        </is>
      </c>
      <c r="I634" s="0">
        <v>29.99</v>
      </c>
      <c r="J634" s="0">
        <v>8</v>
      </c>
    </row>
    <row r="635" spans="1:10" customHeight="0">
      <c r="A635" s="0">
        <f>HYPERLINK("https://dl.dropboxusercontent.com/scl/fi/sni90opnfthd6hres3cuz/123464-f.jpg?rlkey=tjriya8l4hpq5v5sjo335p5ss&amp;dl=0","Click to download Image")</f>
      </c>
      <c r="C635" s="0" t="inlineStr">
        <is>
          <t>Ivah Infant Long Sleeve</t>
        </is>
      </c>
      <c r="D635" s="0" t="inlineStr">
        <is>
          <t>'123464</t>
        </is>
      </c>
      <c r="E635" s="0" t="inlineStr">
        <is>
          <t>UNI IVAH I GY:123464F-12M</t>
        </is>
      </c>
      <c r="F635" s="0" t="inlineStr">
        <is>
          <t>'802123464031</t>
        </is>
      </c>
      <c r="G635" s="0" t="inlineStr">
        <is>
          <t>INFANT</t>
        </is>
      </c>
      <c r="H635" s="0" t="inlineStr">
        <is>
          <t>12M</t>
        </is>
      </c>
      <c r="I635" s="0">
        <v>29.99</v>
      </c>
      <c r="J635" s="0">
        <v>10</v>
      </c>
    </row>
    <row r="636" spans="1:10" customHeight="0">
      <c r="A636" s="0">
        <f>HYPERLINK("https://dl.dropboxusercontent.com/scl/fi/sni90opnfthd6hres3cuz/123464-f.jpg?rlkey=tjriya8l4hpq5v5sjo335p5ss&amp;dl=0","Click to download Image")</f>
      </c>
      <c r="C636" s="0" t="inlineStr">
        <is>
          <t>Ivah Infant Long Sleeve</t>
        </is>
      </c>
      <c r="D636" s="0" t="inlineStr">
        <is>
          <t>'123464</t>
        </is>
      </c>
      <c r="E636" s="0" t="inlineStr">
        <is>
          <t>UNI IVAH I GY 12PK:123464Z-12PK</t>
        </is>
      </c>
      <c r="F636" s="0" t="inlineStr">
        <is>
          <t>'802123464994</t>
        </is>
      </c>
      <c r="G636" s="0" t="inlineStr">
        <is>
          <t>INFANT</t>
        </is>
      </c>
      <c r="H636" s="0" t="inlineStr">
        <is>
          <t>12 PACK</t>
        </is>
      </c>
      <c r="I636" s="0">
        <v>288</v>
      </c>
      <c r="J636" s="0">
        <v>2</v>
      </c>
    </row>
    <row r="637" spans="1:10" customHeight="0">
      <c r="A637" s="0">
        <f>HYPERLINK("https://dl.dropboxusercontent.com/scl/fi/oyk9z3d6sjxg618emtdg2/editdsc7913.jpg?rlkey=w5yk5rw5qpq2xjuu0zwfdahmx&amp;dl=0","Click to download Image")</f>
      </c>
      <c r="B637" s="0">
        <f>HYPERLINK("https://dl.dropboxusercontent.com/scl/fi/un82gtyijvt8m7bgkltnf/graphic-update2022-mens.jpg?rlkey=0yi6fa8jbjetelxvua2elh234&amp;dl=0","Click to download SizeChart")</f>
      </c>
      <c r="C637" s="0" t="inlineStr">
        <is>
          <t>Guardian Mens Long Sleeve Shirt</t>
        </is>
      </c>
      <c r="D637" s="0" t="inlineStr">
        <is>
          <t>'132831</t>
        </is>
      </c>
      <c r="E637" s="0" t="inlineStr">
        <is>
          <t>UNI GUARDI M PE:132831A-S</t>
        </is>
      </c>
      <c r="F637" s="0" t="inlineStr">
        <is>
          <t>'802132831046</t>
        </is>
      </c>
      <c r="G637" s="0" t="inlineStr">
        <is>
          <t>MENS</t>
        </is>
      </c>
      <c r="H637" s="0" t="inlineStr">
        <is>
          <t>S</t>
        </is>
      </c>
      <c r="I637" s="0">
        <v>34.99</v>
      </c>
      <c r="J637" s="0">
        <v>2</v>
      </c>
    </row>
    <row r="638" spans="1:10" customHeight="0">
      <c r="A638" s="0">
        <f>HYPERLINK("https://dl.dropboxusercontent.com/scl/fi/oyk9z3d6sjxg618emtdg2/editdsc7913.jpg?rlkey=w5yk5rw5qpq2xjuu0zwfdahmx&amp;dl=0","Click to download Image")</f>
      </c>
      <c r="B638" s="0">
        <f>HYPERLINK("https://dl.dropboxusercontent.com/scl/fi/un82gtyijvt8m7bgkltnf/graphic-update2022-mens.jpg?rlkey=0yi6fa8jbjetelxvua2elh234&amp;dl=0","Click to download SizeChart")</f>
      </c>
      <c r="C638" s="0" t="inlineStr">
        <is>
          <t>Guardian Mens Long Sleeve Shirt</t>
        </is>
      </c>
      <c r="D638" s="0" t="inlineStr">
        <is>
          <t>'132831</t>
        </is>
      </c>
      <c r="E638" s="0" t="inlineStr">
        <is>
          <t>UNI GUARDI M PE:132831B-M</t>
        </is>
      </c>
      <c r="F638" s="0" t="inlineStr">
        <is>
          <t>'802132831053</t>
        </is>
      </c>
      <c r="G638" s="0" t="inlineStr">
        <is>
          <t>MENS</t>
        </is>
      </c>
      <c r="H638" s="0" t="inlineStr">
        <is>
          <t>M</t>
        </is>
      </c>
      <c r="I638" s="0">
        <v>34.99</v>
      </c>
      <c r="J638" s="0">
        <v>3</v>
      </c>
    </row>
    <row r="639" spans="1:10" customHeight="0">
      <c r="A639" s="0">
        <f>HYPERLINK("https://dl.dropboxusercontent.com/scl/fi/oyk9z3d6sjxg618emtdg2/editdsc7913.jpg?rlkey=w5yk5rw5qpq2xjuu0zwfdahmx&amp;dl=0","Click to download Image")</f>
      </c>
      <c r="B639" s="0">
        <f>HYPERLINK("https://dl.dropboxusercontent.com/scl/fi/un82gtyijvt8m7bgkltnf/graphic-update2022-mens.jpg?rlkey=0yi6fa8jbjetelxvua2elh234&amp;dl=0","Click to download SizeChart")</f>
      </c>
      <c r="C639" s="0" t="inlineStr">
        <is>
          <t>Guardian Mens Long Sleeve Shirt</t>
        </is>
      </c>
      <c r="D639" s="0" t="inlineStr">
        <is>
          <t>'132831</t>
        </is>
      </c>
      <c r="E639" s="0" t="inlineStr">
        <is>
          <t>UNI GUARDI M PE:132831C-L</t>
        </is>
      </c>
      <c r="F639" s="0" t="inlineStr">
        <is>
          <t>'802132831060</t>
        </is>
      </c>
      <c r="G639" s="0" t="inlineStr">
        <is>
          <t>MENS</t>
        </is>
      </c>
      <c r="H639" s="0" t="inlineStr">
        <is>
          <t>L</t>
        </is>
      </c>
      <c r="I639" s="0">
        <v>34.99</v>
      </c>
      <c r="J639" s="0">
        <v>4</v>
      </c>
    </row>
    <row r="640" spans="1:10" customHeight="0">
      <c r="A640" s="0">
        <f>HYPERLINK("https://dl.dropboxusercontent.com/scl/fi/oyk9z3d6sjxg618emtdg2/editdsc7913.jpg?rlkey=w5yk5rw5qpq2xjuu0zwfdahmx&amp;dl=0","Click to download Image")</f>
      </c>
      <c r="B640" s="0">
        <f>HYPERLINK("https://dl.dropboxusercontent.com/scl/fi/un82gtyijvt8m7bgkltnf/graphic-update2022-mens.jpg?rlkey=0yi6fa8jbjetelxvua2elh234&amp;dl=0","Click to download SizeChart")</f>
      </c>
      <c r="C640" s="0" t="inlineStr">
        <is>
          <t>Guardian Mens Long Sleeve Shirt</t>
        </is>
      </c>
      <c r="D640" s="0" t="inlineStr">
        <is>
          <t>'132831</t>
        </is>
      </c>
      <c r="E640" s="0" t="inlineStr">
        <is>
          <t>UNI GUARDI M PE:132831D-XL</t>
        </is>
      </c>
      <c r="F640" s="0" t="inlineStr">
        <is>
          <t>'802132831077</t>
        </is>
      </c>
      <c r="G640" s="0" t="inlineStr">
        <is>
          <t>MENS</t>
        </is>
      </c>
      <c r="H640" s="0" t="inlineStr">
        <is>
          <t>XL</t>
        </is>
      </c>
      <c r="I640" s="0">
        <v>34.99</v>
      </c>
      <c r="J640" s="0">
        <v>5</v>
      </c>
    </row>
    <row r="641" spans="1:10" customHeight="0">
      <c r="A641" s="0">
        <f>HYPERLINK("https://dl.dropboxusercontent.com/scl/fi/oyk9z3d6sjxg618emtdg2/editdsc7913.jpg?rlkey=w5yk5rw5qpq2xjuu0zwfdahmx&amp;dl=0","Click to download Image")</f>
      </c>
      <c r="B641" s="0">
        <f>HYPERLINK("https://dl.dropboxusercontent.com/scl/fi/un82gtyijvt8m7bgkltnf/graphic-update2022-mens.jpg?rlkey=0yi6fa8jbjetelxvua2elh234&amp;dl=0","Click to download SizeChart")</f>
      </c>
      <c r="C641" s="0" t="inlineStr">
        <is>
          <t>Guardian Mens Long Sleeve Shirt</t>
        </is>
      </c>
      <c r="D641" s="0" t="inlineStr">
        <is>
          <t>'132831</t>
        </is>
      </c>
      <c r="E641" s="0" t="inlineStr">
        <is>
          <t>UNI GUARDI M PE:132831E-2XL</t>
        </is>
      </c>
      <c r="F641" s="0" t="inlineStr">
        <is>
          <t>'802132831084</t>
        </is>
      </c>
      <c r="G641" s="0" t="inlineStr">
        <is>
          <t>MENS</t>
        </is>
      </c>
      <c r="H641" s="0" t="inlineStr">
        <is>
          <t>2XL</t>
        </is>
      </c>
      <c r="I641" s="0">
        <v>34.99</v>
      </c>
      <c r="J641" s="0">
        <v>4</v>
      </c>
    </row>
    <row r="642" spans="1:10" customHeight="0">
      <c r="A642" s="0">
        <f>HYPERLINK("https://dl.dropboxusercontent.com/scl/fi/oyk9z3d6sjxg618emtdg2/editdsc7913.jpg?rlkey=w5yk5rw5qpq2xjuu0zwfdahmx&amp;dl=0","Click to download Image")</f>
      </c>
      <c r="B642" s="0">
        <f>HYPERLINK("https://dl.dropboxusercontent.com/scl/fi/un82gtyijvt8m7bgkltnf/graphic-update2022-mens.jpg?rlkey=0yi6fa8jbjetelxvua2elh234&amp;dl=0","Click to download SizeChart")</f>
      </c>
      <c r="C642" s="0" t="inlineStr">
        <is>
          <t>Guardian Mens Long Sleeve Shirt</t>
        </is>
      </c>
      <c r="D642" s="0" t="inlineStr">
        <is>
          <t>'132831</t>
        </is>
      </c>
      <c r="E642" s="0" t="inlineStr">
        <is>
          <t>UNI GUARDI M PE:132831F-3XL</t>
        </is>
      </c>
      <c r="F642" s="0" t="inlineStr">
        <is>
          <t>'802132831091</t>
        </is>
      </c>
      <c r="G642" s="0" t="inlineStr">
        <is>
          <t>MENS</t>
        </is>
      </c>
      <c r="H642" s="0" t="inlineStr">
        <is>
          <t>3XL</t>
        </is>
      </c>
      <c r="I642" s="0">
        <v>34.99</v>
      </c>
      <c r="J642" s="0">
        <v>2</v>
      </c>
    </row>
    <row r="643" spans="1:10" customHeight="0">
      <c r="A643" s="0">
        <f>HYPERLINK("https://dl.dropboxusercontent.com/scl/fi/oyk9z3d6sjxg618emtdg2/editdsc7913.jpg?rlkey=w5yk5rw5qpq2xjuu0zwfdahmx&amp;dl=0","Click to download Image")</f>
      </c>
      <c r="B643" s="0">
        <f>HYPERLINK("https://dl.dropboxusercontent.com/scl/fi/un82gtyijvt8m7bgkltnf/graphic-update2022-mens.jpg?rlkey=0yi6fa8jbjetelxvua2elh234&amp;dl=0","Click to download SizeChart")</f>
      </c>
      <c r="C643" s="0" t="inlineStr">
        <is>
          <t>Guardian Mens Long Sleeve Shirt</t>
        </is>
      </c>
      <c r="D643" s="0" t="inlineStr">
        <is>
          <t>'132831</t>
        </is>
      </c>
      <c r="E643" s="0" t="inlineStr">
        <is>
          <t>UNI GUARDI M PE 12PK:132831Z-12PK</t>
        </is>
      </c>
      <c r="F643" s="0" t="inlineStr">
        <is>
          <t>'802132831992</t>
        </is>
      </c>
      <c r="G643" s="0" t="inlineStr">
        <is>
          <t>MENS</t>
        </is>
      </c>
      <c r="H643" s="0" t="inlineStr">
        <is>
          <t>12 PACK</t>
        </is>
      </c>
      <c r="I643" s="0">
        <v>342</v>
      </c>
      <c r="J643" s="0">
        <v>1</v>
      </c>
    </row>
    <row r="644" spans="1:10" customHeight="0">
      <c r="A644" s="0">
        <f>HYPERLINK("https://dl.dropboxusercontent.com/scl/fi/ze6y2x8ifyxb9vzfeut9g/sideline-136333-af.jpg?rlkey=2pqs4r1qr7mmev3vqmxbcyyg4&amp;dl=0","Click to download Image")</f>
      </c>
      <c r="C644" s="0" t="inlineStr">
        <is>
          <t>Sideline Fanny Pack</t>
        </is>
      </c>
      <c r="D644" s="0" t="inlineStr">
        <is>
          <t>'136333</t>
        </is>
      </c>
      <c r="E644" s="0" t="inlineStr">
        <is>
          <t>UNI SIDELI CR:136333</t>
        </is>
      </c>
      <c r="F644" s="0" t="inlineStr">
        <is>
          <t>'902136333017</t>
        </is>
      </c>
      <c r="I644" s="0">
        <v>19.99</v>
      </c>
      <c r="J644" s="0">
        <v>68</v>
      </c>
    </row>
    <row r="645" spans="1:10" customHeight="0">
      <c r="A645" s="0">
        <f>HYPERLINK("https://dl.dropboxusercontent.com/scl/fi/svogbigqd7lgnudrvtr47/dakota-135036-tn.jpg?rlkey=88ds08zp0ahs8vmwjcczm6pql&amp;dl=0","Click to download Image")</f>
      </c>
      <c r="B645" s="0">
        <f>HYPERLINK("https://dl.dropboxusercontent.com/scl/fi/pgehm2xvzaauy4em8qc1q/graphic-update2022-youth.jpg?rlkey=qu82mqyah164m3go0dhahpa5z&amp;dl=0","Click to download SizeChart")</f>
      </c>
      <c r="C645" s="0" t="inlineStr">
        <is>
          <t>Dakota Youth Long Sleeve Shirt</t>
        </is>
      </c>
      <c r="D645" s="0" t="inlineStr">
        <is>
          <t>'Y13503</t>
        </is>
      </c>
      <c r="E645" s="0" t="inlineStr">
        <is>
          <t>UNI DAKOTA Y PE:Y13503B-YS</t>
        </is>
      </c>
      <c r="F645" s="0" t="inlineStr">
        <is>
          <t>'802135036011</t>
        </is>
      </c>
      <c r="G645" s="0" t="inlineStr">
        <is>
          <t>YOUTH</t>
        </is>
      </c>
      <c r="H645" s="0" t="inlineStr">
        <is>
          <t>YS</t>
        </is>
      </c>
      <c r="I645" s="0">
        <v>34.99</v>
      </c>
      <c r="J645" s="0">
        <v>3</v>
      </c>
    </row>
    <row r="646" spans="1:10" customHeight="0">
      <c r="A646" s="0">
        <f>HYPERLINK("https://dl.dropboxusercontent.com/scl/fi/svogbigqd7lgnudrvtr47/dakota-135036-tn.jpg?rlkey=88ds08zp0ahs8vmwjcczm6pql&amp;dl=0","Click to download Image")</f>
      </c>
      <c r="B646" s="0">
        <f>HYPERLINK("https://dl.dropboxusercontent.com/scl/fi/pgehm2xvzaauy4em8qc1q/graphic-update2022-youth.jpg?rlkey=qu82mqyah164m3go0dhahpa5z&amp;dl=0","Click to download SizeChart")</f>
      </c>
      <c r="C646" s="0" t="inlineStr">
        <is>
          <t>Dakota Youth Long Sleeve Shirt</t>
        </is>
      </c>
      <c r="D646" s="0" t="inlineStr">
        <is>
          <t>'Y13503</t>
        </is>
      </c>
      <c r="E646" s="0" t="inlineStr">
        <is>
          <t>UNI DAKOTA Y PE:Y13503C-YM</t>
        </is>
      </c>
      <c r="F646" s="0" t="inlineStr">
        <is>
          <t>'802135036028</t>
        </is>
      </c>
      <c r="G646" s="0" t="inlineStr">
        <is>
          <t>YOUTH</t>
        </is>
      </c>
      <c r="H646" s="0" t="inlineStr">
        <is>
          <t>YM</t>
        </is>
      </c>
      <c r="I646" s="0">
        <v>34.99</v>
      </c>
      <c r="J646" s="0">
        <v>1</v>
      </c>
    </row>
    <row r="647" spans="1:10" customHeight="0">
      <c r="A647" s="0">
        <f>HYPERLINK("https://dl.dropboxusercontent.com/scl/fi/svogbigqd7lgnudrvtr47/dakota-135036-tn.jpg?rlkey=88ds08zp0ahs8vmwjcczm6pql&amp;dl=0","Click to download Image")</f>
      </c>
      <c r="B647" s="0">
        <f>HYPERLINK("https://dl.dropboxusercontent.com/scl/fi/pgehm2xvzaauy4em8qc1q/graphic-update2022-youth.jpg?rlkey=qu82mqyah164m3go0dhahpa5z&amp;dl=0","Click to download SizeChart")</f>
      </c>
      <c r="C647" s="0" t="inlineStr">
        <is>
          <t>Dakota Youth Long Sleeve Shirt</t>
        </is>
      </c>
      <c r="D647" s="0" t="inlineStr">
        <is>
          <t>'Y13503</t>
        </is>
      </c>
      <c r="E647" s="0" t="inlineStr">
        <is>
          <t>UNI DAKOTA Y PE:Y13503D-YL</t>
        </is>
      </c>
      <c r="F647" s="0" t="inlineStr">
        <is>
          <t>'802135036035</t>
        </is>
      </c>
      <c r="G647" s="0" t="inlineStr">
        <is>
          <t>YOUTH</t>
        </is>
      </c>
      <c r="H647" s="0" t="inlineStr">
        <is>
          <t>YL</t>
        </is>
      </c>
      <c r="I647" s="0">
        <v>34.99</v>
      </c>
      <c r="J647" s="0">
        <v>2</v>
      </c>
    </row>
    <row r="648" spans="1:10" customHeight="0">
      <c r="A648" s="0">
        <f>HYPERLINK("https://dl.dropboxusercontent.com/scl/fi/svogbigqd7lgnudrvtr47/dakota-135036-tn.jpg?rlkey=88ds08zp0ahs8vmwjcczm6pql&amp;dl=0","Click to download Image")</f>
      </c>
      <c r="B648" s="0">
        <f>HYPERLINK("https://dl.dropboxusercontent.com/scl/fi/pgehm2xvzaauy4em8qc1q/graphic-update2022-youth.jpg?rlkey=qu82mqyah164m3go0dhahpa5z&amp;dl=0","Click to download SizeChart")</f>
      </c>
      <c r="C648" s="0" t="inlineStr">
        <is>
          <t>Dakota Youth Long Sleeve Shirt</t>
        </is>
      </c>
      <c r="D648" s="0" t="inlineStr">
        <is>
          <t>'Y13503</t>
        </is>
      </c>
      <c r="E648" s="0" t="inlineStr">
        <is>
          <t>UNI DAKOTA Y PE:Y13503E-YXL</t>
        </is>
      </c>
      <c r="F648" s="0" t="inlineStr">
        <is>
          <t>'802135036042</t>
        </is>
      </c>
      <c r="G648" s="0" t="inlineStr">
        <is>
          <t>YOUTH</t>
        </is>
      </c>
      <c r="H648" s="0" t="inlineStr">
        <is>
          <t>YXL</t>
        </is>
      </c>
      <c r="I648" s="0">
        <v>34.99</v>
      </c>
      <c r="J648" s="0">
        <v>1</v>
      </c>
    </row>
    <row r="649" spans="1:10" customHeight="0">
      <c r="A649" s="0">
        <f>HYPERLINK("https://dl.dropboxusercontent.com/scl/fi/svogbigqd7lgnudrvtr47/dakota-135036-tn.jpg?rlkey=88ds08zp0ahs8vmwjcczm6pql&amp;dl=0","Click to download Image")</f>
      </c>
      <c r="B649" s="0">
        <f>HYPERLINK("https://dl.dropboxusercontent.com/scl/fi/pgehm2xvzaauy4em8qc1q/graphic-update2022-youth.jpg?rlkey=qu82mqyah164m3go0dhahpa5z&amp;dl=0","Click to download SizeChart")</f>
      </c>
      <c r="C649" s="0" t="inlineStr">
        <is>
          <t>Dakota Youth Long Sleeve Shirt</t>
        </is>
      </c>
      <c r="D649" s="0" t="inlineStr">
        <is>
          <t>'Y13503</t>
        </is>
      </c>
      <c r="E649" s="0" t="inlineStr">
        <is>
          <t>UNI DAKOTA Y PE 12PK:Y13503Z-12PK</t>
        </is>
      </c>
      <c r="F649" s="0" t="inlineStr">
        <is>
          <t>'802135036998</t>
        </is>
      </c>
      <c r="G649" s="0" t="inlineStr">
        <is>
          <t>YOUTH</t>
        </is>
      </c>
      <c r="H649" s="0" t="inlineStr">
        <is>
          <t>12 PACK</t>
        </is>
      </c>
      <c r="I649" s="0">
        <v>336</v>
      </c>
      <c r="J649" s="0">
        <v>0</v>
      </c>
    </row>
    <row r="650" spans="1:10" customHeight="0">
      <c r="A650" s="0">
        <f>HYPERLINK("https://dl.dropboxusercontent.com/scl/fi/e1h2n7vvd4n0v7jc3xj5j/zada-135747-tn.jpg?rlkey=ndh18dtb8fpm4ku9exmf8ufqj&amp;dl=0","Click to download Image")</f>
      </c>
      <c r="B650" s="0">
        <f>HYPERLINK("https://dl.dropboxusercontent.com/scl/fi/l906u8mxazgr9gq4ce4pl/womens-t-shirt-size-chartszada.jpg?rlkey=elpucuondytw165dayavtunta&amp;dl=0","Click to download SizeChart")</f>
      </c>
      <c r="C650" s="0" t="inlineStr">
        <is>
          <t>Zada Women's Long Sleeve Shirt</t>
        </is>
      </c>
      <c r="D650" s="0" t="inlineStr">
        <is>
          <t>'135747</t>
        </is>
      </c>
      <c r="E650" s="0" t="inlineStr">
        <is>
          <t>UNI ZADA W BK:135747A-S</t>
        </is>
      </c>
      <c r="F650" s="0" t="inlineStr">
        <is>
          <t>'802135747047</t>
        </is>
      </c>
      <c r="G650" s="0" t="inlineStr">
        <is>
          <t>WOMENS</t>
        </is>
      </c>
      <c r="H650" s="0" t="inlineStr">
        <is>
          <t>S</t>
        </is>
      </c>
      <c r="I650" s="0">
        <v>39.99</v>
      </c>
      <c r="J650" s="0">
        <v>1</v>
      </c>
    </row>
    <row r="651" spans="1:10" customHeight="0">
      <c r="A651" s="0">
        <f>HYPERLINK("https://dl.dropboxusercontent.com/scl/fi/e1h2n7vvd4n0v7jc3xj5j/zada-135747-tn.jpg?rlkey=ndh18dtb8fpm4ku9exmf8ufqj&amp;dl=0","Click to download Image")</f>
      </c>
      <c r="B651" s="0">
        <f>HYPERLINK("https://dl.dropboxusercontent.com/scl/fi/l906u8mxazgr9gq4ce4pl/womens-t-shirt-size-chartszada.jpg?rlkey=elpucuondytw165dayavtunta&amp;dl=0","Click to download SizeChart")</f>
      </c>
      <c r="C651" s="0" t="inlineStr">
        <is>
          <t>Zada Women's Long Sleeve Shirt</t>
        </is>
      </c>
      <c r="D651" s="0" t="inlineStr">
        <is>
          <t>'135747</t>
        </is>
      </c>
      <c r="E651" s="0" t="inlineStr">
        <is>
          <t>UNI ZADA W BK:135747B-M</t>
        </is>
      </c>
      <c r="F651" s="0" t="inlineStr">
        <is>
          <t>'802135747054</t>
        </is>
      </c>
      <c r="G651" s="0" t="inlineStr">
        <is>
          <t>WOMENS</t>
        </is>
      </c>
      <c r="H651" s="0" t="inlineStr">
        <is>
          <t>M</t>
        </is>
      </c>
      <c r="I651" s="0">
        <v>39.99</v>
      </c>
      <c r="J651" s="0">
        <v>0</v>
      </c>
    </row>
    <row r="652" spans="1:10" customHeight="0">
      <c r="A652" s="0">
        <f>HYPERLINK("https://dl.dropboxusercontent.com/scl/fi/e1h2n7vvd4n0v7jc3xj5j/zada-135747-tn.jpg?rlkey=ndh18dtb8fpm4ku9exmf8ufqj&amp;dl=0","Click to download Image")</f>
      </c>
      <c r="B652" s="0">
        <f>HYPERLINK("https://dl.dropboxusercontent.com/scl/fi/l906u8mxazgr9gq4ce4pl/womens-t-shirt-size-chartszada.jpg?rlkey=elpucuondytw165dayavtunta&amp;dl=0","Click to download SizeChart")</f>
      </c>
      <c r="C652" s="0" t="inlineStr">
        <is>
          <t>Zada Women's Long Sleeve Shirt</t>
        </is>
      </c>
      <c r="D652" s="0" t="inlineStr">
        <is>
          <t>'135747</t>
        </is>
      </c>
      <c r="E652" s="0" t="inlineStr">
        <is>
          <t>UNI ZADA W BK:135747C-L</t>
        </is>
      </c>
      <c r="F652" s="0" t="inlineStr">
        <is>
          <t>'802135747061</t>
        </is>
      </c>
      <c r="G652" s="0" t="inlineStr">
        <is>
          <t>WOMENS</t>
        </is>
      </c>
      <c r="H652" s="0" t="inlineStr">
        <is>
          <t>L</t>
        </is>
      </c>
      <c r="I652" s="0">
        <v>39.99</v>
      </c>
      <c r="J652" s="0">
        <v>0</v>
      </c>
    </row>
    <row r="653" spans="1:10" customHeight="0">
      <c r="A653" s="0">
        <f>HYPERLINK("https://dl.dropboxusercontent.com/scl/fi/e1h2n7vvd4n0v7jc3xj5j/zada-135747-tn.jpg?rlkey=ndh18dtb8fpm4ku9exmf8ufqj&amp;dl=0","Click to download Image")</f>
      </c>
      <c r="B653" s="0">
        <f>HYPERLINK("https://dl.dropboxusercontent.com/scl/fi/l906u8mxazgr9gq4ce4pl/womens-t-shirt-size-chartszada.jpg?rlkey=elpucuondytw165dayavtunta&amp;dl=0","Click to download SizeChart")</f>
      </c>
      <c r="C653" s="0" t="inlineStr">
        <is>
          <t>Zada Women's Long Sleeve Shirt</t>
        </is>
      </c>
      <c r="D653" s="0" t="inlineStr">
        <is>
          <t>'135747</t>
        </is>
      </c>
      <c r="E653" s="0" t="inlineStr">
        <is>
          <t>UNI ZADA W BK:135747D-XL</t>
        </is>
      </c>
      <c r="F653" s="0" t="inlineStr">
        <is>
          <t>'802135747078</t>
        </is>
      </c>
      <c r="G653" s="0" t="inlineStr">
        <is>
          <t>WOMENS</t>
        </is>
      </c>
      <c r="H653" s="0" t="inlineStr">
        <is>
          <t>XL</t>
        </is>
      </c>
      <c r="I653" s="0">
        <v>39.99</v>
      </c>
      <c r="J653" s="0">
        <v>0</v>
      </c>
    </row>
    <row r="654" spans="1:10" customHeight="0">
      <c r="A654" s="0">
        <f>HYPERLINK("https://dl.dropboxusercontent.com/scl/fi/e1h2n7vvd4n0v7jc3xj5j/zada-135747-tn.jpg?rlkey=ndh18dtb8fpm4ku9exmf8ufqj&amp;dl=0","Click to download Image")</f>
      </c>
      <c r="B654" s="0">
        <f>HYPERLINK("https://dl.dropboxusercontent.com/scl/fi/l906u8mxazgr9gq4ce4pl/womens-t-shirt-size-chartszada.jpg?rlkey=elpucuondytw165dayavtunta&amp;dl=0","Click to download SizeChart")</f>
      </c>
      <c r="C654" s="0" t="inlineStr">
        <is>
          <t>Zada Women's Long Sleeve Shirt</t>
        </is>
      </c>
      <c r="D654" s="0" t="inlineStr">
        <is>
          <t>'135747</t>
        </is>
      </c>
      <c r="E654" s="0" t="inlineStr">
        <is>
          <t>UNI ZADA W BK:135747E-2XL</t>
        </is>
      </c>
      <c r="F654" s="0" t="inlineStr">
        <is>
          <t>'802135747085</t>
        </is>
      </c>
      <c r="G654" s="0" t="inlineStr">
        <is>
          <t>WOMENS</t>
        </is>
      </c>
      <c r="H654" s="0" t="inlineStr">
        <is>
          <t>2XL</t>
        </is>
      </c>
      <c r="I654" s="0">
        <v>39.99</v>
      </c>
      <c r="J654" s="0">
        <v>0</v>
      </c>
    </row>
    <row r="655" spans="1:10" customHeight="0">
      <c r="A655" s="0">
        <f>HYPERLINK("https://dl.dropboxusercontent.com/scl/fi/e1h2n7vvd4n0v7jc3xj5j/zada-135747-tn.jpg?rlkey=ndh18dtb8fpm4ku9exmf8ufqj&amp;dl=0","Click to download Image")</f>
      </c>
      <c r="B655" s="0">
        <f>HYPERLINK("https://dl.dropboxusercontent.com/scl/fi/l906u8mxazgr9gq4ce4pl/womens-t-shirt-size-chartszada.jpg?rlkey=elpucuondytw165dayavtunta&amp;dl=0","Click to download SizeChart")</f>
      </c>
      <c r="C655" s="0" t="inlineStr">
        <is>
          <t>Zada Women's Long Sleeve Shirt</t>
        </is>
      </c>
      <c r="D655" s="0" t="inlineStr">
        <is>
          <t>'135747</t>
        </is>
      </c>
      <c r="E655" s="0" t="inlineStr">
        <is>
          <t>UNI ZADA W BK:135747F-3XL</t>
        </is>
      </c>
      <c r="F655" s="0" t="inlineStr">
        <is>
          <t>'802135747092</t>
        </is>
      </c>
      <c r="G655" s="0" t="inlineStr">
        <is>
          <t>WOMENS</t>
        </is>
      </c>
      <c r="H655" s="0" t="inlineStr">
        <is>
          <t>3XL</t>
        </is>
      </c>
      <c r="I655" s="0">
        <v>39.99</v>
      </c>
      <c r="J655" s="0">
        <v>0</v>
      </c>
    </row>
    <row r="656" spans="1:10" customHeight="0">
      <c r="A656" s="0">
        <f>HYPERLINK("https://dl.dropboxusercontent.com/scl/fi/e1h2n7vvd4n0v7jc3xj5j/zada-135747-tn.jpg?rlkey=ndh18dtb8fpm4ku9exmf8ufqj&amp;dl=0","Click to download Image")</f>
      </c>
      <c r="B656" s="0">
        <f>HYPERLINK("https://dl.dropboxusercontent.com/scl/fi/l906u8mxazgr9gq4ce4pl/womens-t-shirt-size-chartszada.jpg?rlkey=elpucuondytw165dayavtunta&amp;dl=0","Click to download SizeChart")</f>
      </c>
      <c r="C656" s="0" t="inlineStr">
        <is>
          <t>Zada Women's Long Sleeve Shirt</t>
        </is>
      </c>
      <c r="D656" s="0" t="inlineStr">
        <is>
          <t>'135747</t>
        </is>
      </c>
      <c r="E656" s="0" t="inlineStr">
        <is>
          <t>UNI ZADA W BK 12PK:13574712PK</t>
        </is>
      </c>
      <c r="F656" s="0" t="inlineStr">
        <is>
          <t>'802135747993</t>
        </is>
      </c>
      <c r="G656" s="0" t="inlineStr">
        <is>
          <t>WOMENS</t>
        </is>
      </c>
      <c r="H656" s="0" t="inlineStr">
        <is>
          <t>12 PACK</t>
        </is>
      </c>
      <c r="I656" s="0">
        <v>384</v>
      </c>
      <c r="J656" s="0">
        <v>0</v>
      </c>
    </row>
    <row r="657" spans="1:10" customHeight="0">
      <c r="A657" s="0">
        <f>HYPERLINK("https://dl.dropboxusercontent.com/scl/fi/wyniph5ntqfiry53f41kh/reagan-134393-tn.jpg?rlkey=rmz1npppr40qt0m045y69kmi3&amp;dl=0","Click to download Image")</f>
      </c>
      <c r="B657" s="0">
        <f>HYPERLINK("https://dl.dropboxusercontent.com/scl/fi/kvcfgfevq7mqw0zucdmao/womens-hoodie-and-sweatshirt-size-chartsreagan.jpg?rlkey=ksna4n3kpwad0a4qt7xya40qj&amp;dl=0","Click to download SizeChart")</f>
      </c>
      <c r="C657" s="0" t="inlineStr">
        <is>
          <t>Reagan Women's Hoodie</t>
        </is>
      </c>
      <c r="D657" s="0" t="inlineStr">
        <is>
          <t>'134393</t>
        </is>
      </c>
      <c r="E657" s="0" t="inlineStr">
        <is>
          <t>UNI REAGAN W BK:134393A-S</t>
        </is>
      </c>
      <c r="F657" s="0" t="inlineStr">
        <is>
          <t>'802134393047</t>
        </is>
      </c>
      <c r="G657" s="0" t="inlineStr">
        <is>
          <t>WOMENS</t>
        </is>
      </c>
      <c r="H657" s="0" t="inlineStr">
        <is>
          <t>S</t>
        </is>
      </c>
      <c r="I657" s="0">
        <v>64.99</v>
      </c>
      <c r="J657" s="0">
        <v>0</v>
      </c>
    </row>
    <row r="658" spans="1:10" customHeight="0">
      <c r="A658" s="0">
        <f>HYPERLINK("https://dl.dropboxusercontent.com/scl/fi/wyniph5ntqfiry53f41kh/reagan-134393-tn.jpg?rlkey=rmz1npppr40qt0m045y69kmi3&amp;dl=0","Click to download Image")</f>
      </c>
      <c r="B658" s="0">
        <f>HYPERLINK("https://dl.dropboxusercontent.com/scl/fi/kvcfgfevq7mqw0zucdmao/womens-hoodie-and-sweatshirt-size-chartsreagan.jpg?rlkey=ksna4n3kpwad0a4qt7xya40qj&amp;dl=0","Click to download SizeChart")</f>
      </c>
      <c r="C658" s="0" t="inlineStr">
        <is>
          <t>Reagan Women's Hoodie</t>
        </is>
      </c>
      <c r="D658" s="0" t="inlineStr">
        <is>
          <t>'134393</t>
        </is>
      </c>
      <c r="E658" s="0" t="inlineStr">
        <is>
          <t>UNI REAGAN W BK:134393B-M</t>
        </is>
      </c>
      <c r="F658" s="0" t="inlineStr">
        <is>
          <t>'802134393054</t>
        </is>
      </c>
      <c r="G658" s="0" t="inlineStr">
        <is>
          <t>WOMENS</t>
        </is>
      </c>
      <c r="H658" s="0" t="inlineStr">
        <is>
          <t>M</t>
        </is>
      </c>
      <c r="I658" s="0">
        <v>64.99</v>
      </c>
      <c r="J658" s="0">
        <v>1</v>
      </c>
    </row>
    <row r="659" spans="1:10" customHeight="0">
      <c r="A659" s="0">
        <f>HYPERLINK("https://dl.dropboxusercontent.com/scl/fi/wyniph5ntqfiry53f41kh/reagan-134393-tn.jpg?rlkey=rmz1npppr40qt0m045y69kmi3&amp;dl=0","Click to download Image")</f>
      </c>
      <c r="B659" s="0">
        <f>HYPERLINK("https://dl.dropboxusercontent.com/scl/fi/kvcfgfevq7mqw0zucdmao/womens-hoodie-and-sweatshirt-size-chartsreagan.jpg?rlkey=ksna4n3kpwad0a4qt7xya40qj&amp;dl=0","Click to download SizeChart")</f>
      </c>
      <c r="C659" s="0" t="inlineStr">
        <is>
          <t>Reagan Women's Hoodie</t>
        </is>
      </c>
      <c r="D659" s="0" t="inlineStr">
        <is>
          <t>'134393</t>
        </is>
      </c>
      <c r="E659" s="0" t="inlineStr">
        <is>
          <t>UNI REAGAN W BK:134393C-L</t>
        </is>
      </c>
      <c r="F659" s="0" t="inlineStr">
        <is>
          <t>'802134393061</t>
        </is>
      </c>
      <c r="G659" s="0" t="inlineStr">
        <is>
          <t>WOMENS</t>
        </is>
      </c>
      <c r="H659" s="0" t="inlineStr">
        <is>
          <t>L</t>
        </is>
      </c>
      <c r="I659" s="0">
        <v>64.99</v>
      </c>
      <c r="J659" s="0">
        <v>2</v>
      </c>
    </row>
    <row r="660" spans="1:10" customHeight="0">
      <c r="A660" s="0">
        <f>HYPERLINK("https://dl.dropboxusercontent.com/scl/fi/wyniph5ntqfiry53f41kh/reagan-134393-tn.jpg?rlkey=rmz1npppr40qt0m045y69kmi3&amp;dl=0","Click to download Image")</f>
      </c>
      <c r="B660" s="0">
        <f>HYPERLINK("https://dl.dropboxusercontent.com/scl/fi/kvcfgfevq7mqw0zucdmao/womens-hoodie-and-sweatshirt-size-chartsreagan.jpg?rlkey=ksna4n3kpwad0a4qt7xya40qj&amp;dl=0","Click to download SizeChart")</f>
      </c>
      <c r="C660" s="0" t="inlineStr">
        <is>
          <t>Reagan Women's Hoodie</t>
        </is>
      </c>
      <c r="D660" s="0" t="inlineStr">
        <is>
          <t>'134393</t>
        </is>
      </c>
      <c r="E660" s="0" t="inlineStr">
        <is>
          <t>UNI REAGAN W BK:134393D-XL</t>
        </is>
      </c>
      <c r="F660" s="0" t="inlineStr">
        <is>
          <t>'802134393078</t>
        </is>
      </c>
      <c r="G660" s="0" t="inlineStr">
        <is>
          <t>WOMENS</t>
        </is>
      </c>
      <c r="H660" s="0" t="inlineStr">
        <is>
          <t>XL</t>
        </is>
      </c>
      <c r="I660" s="0">
        <v>64.99</v>
      </c>
      <c r="J660" s="0">
        <v>0</v>
      </c>
    </row>
    <row r="661" spans="1:10" customHeight="0">
      <c r="A661" s="0">
        <f>HYPERLINK("https://dl.dropboxusercontent.com/scl/fi/wyniph5ntqfiry53f41kh/reagan-134393-tn.jpg?rlkey=rmz1npppr40qt0m045y69kmi3&amp;dl=0","Click to download Image")</f>
      </c>
      <c r="B661" s="0">
        <f>HYPERLINK("https://dl.dropboxusercontent.com/scl/fi/kvcfgfevq7mqw0zucdmao/womens-hoodie-and-sweatshirt-size-chartsreagan.jpg?rlkey=ksna4n3kpwad0a4qt7xya40qj&amp;dl=0","Click to download SizeChart")</f>
      </c>
      <c r="C661" s="0" t="inlineStr">
        <is>
          <t>Reagan Women's Hoodie</t>
        </is>
      </c>
      <c r="D661" s="0" t="inlineStr">
        <is>
          <t>'134393</t>
        </is>
      </c>
      <c r="E661" s="0" t="inlineStr">
        <is>
          <t>UNI REAGAN W BK:134393E-2XL</t>
        </is>
      </c>
      <c r="F661" s="0" t="inlineStr">
        <is>
          <t>'802134393085</t>
        </is>
      </c>
      <c r="G661" s="0" t="inlineStr">
        <is>
          <t>WOMENS</t>
        </is>
      </c>
      <c r="H661" s="0" t="inlineStr">
        <is>
          <t>2XL</t>
        </is>
      </c>
      <c r="I661" s="0">
        <v>64.99</v>
      </c>
      <c r="J661" s="0">
        <v>0</v>
      </c>
    </row>
    <row r="662" spans="1:10" customHeight="0">
      <c r="A662" s="0">
        <f>HYPERLINK("https://dl.dropboxusercontent.com/scl/fi/wyniph5ntqfiry53f41kh/reagan-134393-tn.jpg?rlkey=rmz1npppr40qt0m045y69kmi3&amp;dl=0","Click to download Image")</f>
      </c>
      <c r="B662" s="0">
        <f>HYPERLINK("https://dl.dropboxusercontent.com/scl/fi/kvcfgfevq7mqw0zucdmao/womens-hoodie-and-sweatshirt-size-chartsreagan.jpg?rlkey=ksna4n3kpwad0a4qt7xya40qj&amp;dl=0","Click to download SizeChart")</f>
      </c>
      <c r="C662" s="0" t="inlineStr">
        <is>
          <t>Reagan Women's Hoodie</t>
        </is>
      </c>
      <c r="D662" s="0" t="inlineStr">
        <is>
          <t>'134393</t>
        </is>
      </c>
      <c r="E662" s="0" t="inlineStr">
        <is>
          <t>UNI REAGAN W BK:134393F-3XL</t>
        </is>
      </c>
      <c r="F662" s="0" t="inlineStr">
        <is>
          <t>'802134393092</t>
        </is>
      </c>
      <c r="G662" s="0" t="inlineStr">
        <is>
          <t>WOMENS</t>
        </is>
      </c>
      <c r="H662" s="0" t="inlineStr">
        <is>
          <t>3XL</t>
        </is>
      </c>
      <c r="I662" s="0">
        <v>64.99</v>
      </c>
      <c r="J662" s="0">
        <v>0</v>
      </c>
    </row>
    <row r="663" spans="1:10" customHeight="0">
      <c r="A663" s="0">
        <f>HYPERLINK("https://dl.dropboxusercontent.com/scl/fi/wyniph5ntqfiry53f41kh/reagan-134393-tn.jpg?rlkey=rmz1npppr40qt0m045y69kmi3&amp;dl=0","Click to download Image")</f>
      </c>
      <c r="B663" s="0">
        <f>HYPERLINK("https://dl.dropboxusercontent.com/scl/fi/kvcfgfevq7mqw0zucdmao/womens-hoodie-and-sweatshirt-size-chartsreagan.jpg?rlkey=ksna4n3kpwad0a4qt7xya40qj&amp;dl=0","Click to download SizeChart")</f>
      </c>
      <c r="C663" s="0" t="inlineStr">
        <is>
          <t>Reagan Women's Hoodie</t>
        </is>
      </c>
      <c r="D663" s="0" t="inlineStr">
        <is>
          <t>'134393</t>
        </is>
      </c>
      <c r="E663" s="0" t="inlineStr">
        <is>
          <t>UNI REAGAN W BK 12PK:134393Z-12PK</t>
        </is>
      </c>
      <c r="F663" s="0" t="inlineStr">
        <is>
          <t>'802134393993</t>
        </is>
      </c>
      <c r="G663" s="0" t="inlineStr">
        <is>
          <t>WOMENS</t>
        </is>
      </c>
      <c r="H663" s="0" t="inlineStr">
        <is>
          <t>12 PACK</t>
        </is>
      </c>
      <c r="I663" s="0">
        <v>624</v>
      </c>
      <c r="J663" s="0">
        <v>0</v>
      </c>
    </row>
    <row r="664" spans="1:10" customHeight="0">
      <c r="A664" s="0">
        <f>HYPERLINK("https://dl.dropboxusercontent.com/scl/fi/5fuv6sovfa1d9w6smdc34/spartan-134647-t.jpg?rlkey=fhah30ob6yu6ytqd22tlp6fbv&amp;dl=0","Click to download Image")</f>
      </c>
      <c r="B664" s="0">
        <f>HYPERLINK("https://dl.dropboxusercontent.com/scl/fi/zc6k7yalkpm8vt3u8gcvb/mens-bottoms-size-chartsspartan.jpg?rlkey=2uwlscd42g8e0mouo0ukpft65&amp;dl=0","Click to download SizeChart")</f>
      </c>
      <c r="C664" s="0" t="inlineStr">
        <is>
          <t>Spartan Men's Shorts</t>
        </is>
      </c>
      <c r="D664" s="0" t="inlineStr">
        <is>
          <t>'134647</t>
        </is>
      </c>
      <c r="E664" s="0" t="inlineStr">
        <is>
          <t>UNI SPARTA M BK:134647A-S</t>
        </is>
      </c>
      <c r="F664" s="0" t="inlineStr">
        <is>
          <t>'802134647010</t>
        </is>
      </c>
      <c r="G664" s="0" t="inlineStr">
        <is>
          <t>MENS</t>
        </is>
      </c>
      <c r="H664" s="0" t="inlineStr">
        <is>
          <t>S</t>
        </is>
      </c>
      <c r="I664" s="0">
        <v>39.99</v>
      </c>
      <c r="J664" s="0">
        <v>3</v>
      </c>
    </row>
    <row r="665" spans="1:10" customHeight="0">
      <c r="A665" s="0">
        <f>HYPERLINK("https://dl.dropboxusercontent.com/scl/fi/5fuv6sovfa1d9w6smdc34/spartan-134647-t.jpg?rlkey=fhah30ob6yu6ytqd22tlp6fbv&amp;dl=0","Click to download Image")</f>
      </c>
      <c r="B665" s="0">
        <f>HYPERLINK("https://dl.dropboxusercontent.com/scl/fi/zc6k7yalkpm8vt3u8gcvb/mens-bottoms-size-chartsspartan.jpg?rlkey=2uwlscd42g8e0mouo0ukpft65&amp;dl=0","Click to download SizeChart")</f>
      </c>
      <c r="C665" s="0" t="inlineStr">
        <is>
          <t>Spartan Men's Shorts</t>
        </is>
      </c>
      <c r="D665" s="0" t="inlineStr">
        <is>
          <t>'134647</t>
        </is>
      </c>
      <c r="E665" s="0" t="inlineStr">
        <is>
          <t>UNI SPARTA M BK:134647B-M</t>
        </is>
      </c>
      <c r="F665" s="0" t="inlineStr">
        <is>
          <t>'802134647027</t>
        </is>
      </c>
      <c r="G665" s="0" t="inlineStr">
        <is>
          <t>MENS</t>
        </is>
      </c>
      <c r="H665" s="0" t="inlineStr">
        <is>
          <t>M</t>
        </is>
      </c>
      <c r="I665" s="0">
        <v>39.99</v>
      </c>
      <c r="J665" s="0">
        <v>5</v>
      </c>
    </row>
    <row r="666" spans="1:10" customHeight="0">
      <c r="A666" s="0">
        <f>HYPERLINK("https://dl.dropboxusercontent.com/scl/fi/5fuv6sovfa1d9w6smdc34/spartan-134647-t.jpg?rlkey=fhah30ob6yu6ytqd22tlp6fbv&amp;dl=0","Click to download Image")</f>
      </c>
      <c r="B666" s="0">
        <f>HYPERLINK("https://dl.dropboxusercontent.com/scl/fi/zc6k7yalkpm8vt3u8gcvb/mens-bottoms-size-chartsspartan.jpg?rlkey=2uwlscd42g8e0mouo0ukpft65&amp;dl=0","Click to download SizeChart")</f>
      </c>
      <c r="C666" s="0" t="inlineStr">
        <is>
          <t>Spartan Men's Shorts</t>
        </is>
      </c>
      <c r="D666" s="0" t="inlineStr">
        <is>
          <t>'134647</t>
        </is>
      </c>
      <c r="E666" s="0" t="inlineStr">
        <is>
          <t>UNI SPARTA M BK:134647C-L</t>
        </is>
      </c>
      <c r="F666" s="0" t="inlineStr">
        <is>
          <t>'802134647034</t>
        </is>
      </c>
      <c r="G666" s="0" t="inlineStr">
        <is>
          <t>MENS</t>
        </is>
      </c>
      <c r="H666" s="0" t="inlineStr">
        <is>
          <t>L</t>
        </is>
      </c>
      <c r="I666" s="0">
        <v>39.99</v>
      </c>
      <c r="J666" s="0">
        <v>7</v>
      </c>
    </row>
    <row r="667" spans="1:10" customHeight="0">
      <c r="A667" s="0">
        <f>HYPERLINK("https://dl.dropboxusercontent.com/scl/fi/5fuv6sovfa1d9w6smdc34/spartan-134647-t.jpg?rlkey=fhah30ob6yu6ytqd22tlp6fbv&amp;dl=0","Click to download Image")</f>
      </c>
      <c r="B667" s="0">
        <f>HYPERLINK("https://dl.dropboxusercontent.com/scl/fi/zc6k7yalkpm8vt3u8gcvb/mens-bottoms-size-chartsspartan.jpg?rlkey=2uwlscd42g8e0mouo0ukpft65&amp;dl=0","Click to download SizeChart")</f>
      </c>
      <c r="C667" s="0" t="inlineStr">
        <is>
          <t>Spartan Men's Shorts</t>
        </is>
      </c>
      <c r="D667" s="0" t="inlineStr">
        <is>
          <t>'134647</t>
        </is>
      </c>
      <c r="E667" s="0" t="inlineStr">
        <is>
          <t>UNI SPARTA M BK:134647D-XL</t>
        </is>
      </c>
      <c r="F667" s="0" t="inlineStr">
        <is>
          <t>'802134647041</t>
        </is>
      </c>
      <c r="G667" s="0" t="inlineStr">
        <is>
          <t>MENS</t>
        </is>
      </c>
      <c r="H667" s="0" t="inlineStr">
        <is>
          <t>XL</t>
        </is>
      </c>
      <c r="I667" s="0">
        <v>39.99</v>
      </c>
      <c r="J667" s="0">
        <v>9</v>
      </c>
    </row>
    <row r="668" spans="1:10" customHeight="0">
      <c r="A668" s="0">
        <f>HYPERLINK("https://dl.dropboxusercontent.com/scl/fi/5fuv6sovfa1d9w6smdc34/spartan-134647-t.jpg?rlkey=fhah30ob6yu6ytqd22tlp6fbv&amp;dl=0","Click to download Image")</f>
      </c>
      <c r="B668" s="0">
        <f>HYPERLINK("https://dl.dropboxusercontent.com/scl/fi/zc6k7yalkpm8vt3u8gcvb/mens-bottoms-size-chartsspartan.jpg?rlkey=2uwlscd42g8e0mouo0ukpft65&amp;dl=0","Click to download SizeChart")</f>
      </c>
      <c r="C668" s="0" t="inlineStr">
        <is>
          <t>Spartan Men's Shorts</t>
        </is>
      </c>
      <c r="D668" s="0" t="inlineStr">
        <is>
          <t>'134647</t>
        </is>
      </c>
      <c r="E668" s="0" t="inlineStr">
        <is>
          <t>UNI SPARTA M BK:134647E-2XL</t>
        </is>
      </c>
      <c r="F668" s="0" t="inlineStr">
        <is>
          <t>'802134647058</t>
        </is>
      </c>
      <c r="G668" s="0" t="inlineStr">
        <is>
          <t>MENS</t>
        </is>
      </c>
      <c r="H668" s="0" t="inlineStr">
        <is>
          <t>2XL</t>
        </is>
      </c>
      <c r="I668" s="0">
        <v>39.99</v>
      </c>
      <c r="J668" s="0">
        <v>6</v>
      </c>
    </row>
    <row r="669" spans="1:10" customHeight="0">
      <c r="A669" s="0">
        <f>HYPERLINK("https://dl.dropboxusercontent.com/scl/fi/5fuv6sovfa1d9w6smdc34/spartan-134647-t.jpg?rlkey=fhah30ob6yu6ytqd22tlp6fbv&amp;dl=0","Click to download Image")</f>
      </c>
      <c r="B669" s="0">
        <f>HYPERLINK("https://dl.dropboxusercontent.com/scl/fi/zc6k7yalkpm8vt3u8gcvb/mens-bottoms-size-chartsspartan.jpg?rlkey=2uwlscd42g8e0mouo0ukpft65&amp;dl=0","Click to download SizeChart")</f>
      </c>
      <c r="C669" s="0" t="inlineStr">
        <is>
          <t>Spartan Men's Shorts</t>
        </is>
      </c>
      <c r="D669" s="0" t="inlineStr">
        <is>
          <t>'134647</t>
        </is>
      </c>
      <c r="E669" s="0" t="inlineStr">
        <is>
          <t>UNI SPARTA M BK:134647F-3XL</t>
        </is>
      </c>
      <c r="F669" s="0" t="inlineStr">
        <is>
          <t>'802134647065</t>
        </is>
      </c>
      <c r="G669" s="0" t="inlineStr">
        <is>
          <t>MENS</t>
        </is>
      </c>
      <c r="H669" s="0" t="inlineStr">
        <is>
          <t>3XL</t>
        </is>
      </c>
      <c r="I669" s="0">
        <v>39.99</v>
      </c>
      <c r="J669" s="0">
        <v>3</v>
      </c>
    </row>
    <row r="670" spans="1:10" customHeight="0">
      <c r="A670" s="0">
        <f>HYPERLINK("https://dl.dropboxusercontent.com/scl/fi/5fuv6sovfa1d9w6smdc34/spartan-134647-t.jpg?rlkey=fhah30ob6yu6ytqd22tlp6fbv&amp;dl=0","Click to download Image")</f>
      </c>
      <c r="B670" s="0">
        <f>HYPERLINK("https://dl.dropboxusercontent.com/scl/fi/zc6k7yalkpm8vt3u8gcvb/mens-bottoms-size-chartsspartan.jpg?rlkey=2uwlscd42g8e0mouo0ukpft65&amp;dl=0","Click to download SizeChart")</f>
      </c>
      <c r="C670" s="0" t="inlineStr">
        <is>
          <t>Spartan Men's Shorts</t>
        </is>
      </c>
      <c r="D670" s="0" t="inlineStr">
        <is>
          <t>'134647</t>
        </is>
      </c>
      <c r="E670" s="0" t="inlineStr">
        <is>
          <t>:134647AA-XS</t>
        </is>
      </c>
      <c r="F670" s="0" t="inlineStr">
        <is>
          <t>'000000000000</t>
        </is>
      </c>
      <c r="G670" s="0" t="inlineStr">
        <is>
          <t>MENS</t>
        </is>
      </c>
      <c r="H670" s="0" t="inlineStr">
        <is>
          <t>XS</t>
        </is>
      </c>
      <c r="I670" s="0">
        <v>39.99</v>
      </c>
      <c r="J670" s="0">
        <v>0</v>
      </c>
    </row>
    <row r="671" spans="1:10" customHeight="0">
      <c r="A671" s="0">
        <f>HYPERLINK("https://dl.dropboxusercontent.com/scl/fi/5fuv6sovfa1d9w6smdc34/spartan-134647-t.jpg?rlkey=fhah30ob6yu6ytqd22tlp6fbv&amp;dl=0","Click to download Image")</f>
      </c>
      <c r="B671" s="0">
        <f>HYPERLINK("https://dl.dropboxusercontent.com/scl/fi/zc6k7yalkpm8vt3u8gcvb/mens-bottoms-size-chartsspartan.jpg?rlkey=2uwlscd42g8e0mouo0ukpft65&amp;dl=0","Click to download SizeChart")</f>
      </c>
      <c r="C671" s="0" t="inlineStr">
        <is>
          <t>Spartan Men's Shorts</t>
        </is>
      </c>
      <c r="D671" s="0" t="inlineStr">
        <is>
          <t>'134647</t>
        </is>
      </c>
      <c r="E671" s="0" t="inlineStr">
        <is>
          <t>UNI SPARTA M BK 12PK:134647Z-12PK</t>
        </is>
      </c>
      <c r="F671" s="0" t="inlineStr">
        <is>
          <t>'802134647997</t>
        </is>
      </c>
      <c r="G671" s="0" t="inlineStr">
        <is>
          <t>MENS</t>
        </is>
      </c>
      <c r="H671" s="0" t="inlineStr">
        <is>
          <t>12 PACK</t>
        </is>
      </c>
      <c r="I671" s="0">
        <v>390</v>
      </c>
      <c r="J671" s="0">
        <v>2</v>
      </c>
    </row>
    <row r="672" spans="1:10" customHeight="0">
      <c r="A672" s="0">
        <f>HYPERLINK("https://dl.dropboxusercontent.com/scl/fi/rzbwbmw0g7426pnlv6ckq/balance-134865-t.jpg?rlkey=kixoquxa8i2cwy0irycjgbdfp&amp;dl=0","Click to download Image")</f>
      </c>
      <c r="B672" s="0">
        <f>HYPERLINK("https://dl.dropboxusercontent.com/scl/fi/kiefmtn3u9vjx0vtqnw0o/graphic-update2022-mens.jpg?rlkey=jesw7m9pc7st63zue0yjznla4&amp;dl=0","Click to download SizeChart")</f>
      </c>
      <c r="C672" s="0" t="inlineStr">
        <is>
          <t>Balance Men's Hoodie</t>
        </is>
      </c>
      <c r="D672" s="0" t="inlineStr">
        <is>
          <t>'134865</t>
        </is>
      </c>
      <c r="E672" s="0" t="inlineStr">
        <is>
          <t>UNI BALANC M PE:134865A-S</t>
        </is>
      </c>
      <c r="F672" s="0" t="inlineStr">
        <is>
          <t>'802134865049</t>
        </is>
      </c>
      <c r="G672" s="0" t="inlineStr">
        <is>
          <t>MENS</t>
        </is>
      </c>
      <c r="H672" s="0" t="inlineStr">
        <is>
          <t>S</t>
        </is>
      </c>
      <c r="I672" s="0">
        <v>59.99</v>
      </c>
      <c r="J672" s="0">
        <v>1</v>
      </c>
    </row>
    <row r="673" spans="1:10" customHeight="0">
      <c r="A673" s="0">
        <f>HYPERLINK("https://dl.dropboxusercontent.com/scl/fi/rzbwbmw0g7426pnlv6ckq/balance-134865-t.jpg?rlkey=kixoquxa8i2cwy0irycjgbdfp&amp;dl=0","Click to download Image")</f>
      </c>
      <c r="B673" s="0">
        <f>HYPERLINK("https://dl.dropboxusercontent.com/scl/fi/kiefmtn3u9vjx0vtqnw0o/graphic-update2022-mens.jpg?rlkey=jesw7m9pc7st63zue0yjznla4&amp;dl=0","Click to download SizeChart")</f>
      </c>
      <c r="C673" s="0" t="inlineStr">
        <is>
          <t>Balance Men's Hoodie</t>
        </is>
      </c>
      <c r="D673" s="0" t="inlineStr">
        <is>
          <t>'134865</t>
        </is>
      </c>
      <c r="E673" s="0" t="inlineStr">
        <is>
          <t>UNI BALANC M PE:134865B-M</t>
        </is>
      </c>
      <c r="F673" s="0" t="inlineStr">
        <is>
          <t>'802134865056</t>
        </is>
      </c>
      <c r="G673" s="0" t="inlineStr">
        <is>
          <t>MENS</t>
        </is>
      </c>
      <c r="H673" s="0" t="inlineStr">
        <is>
          <t>M</t>
        </is>
      </c>
      <c r="I673" s="0">
        <v>59.99</v>
      </c>
      <c r="J673" s="0">
        <v>2</v>
      </c>
    </row>
    <row r="674" spans="1:10" customHeight="0">
      <c r="A674" s="0">
        <f>HYPERLINK("https://dl.dropboxusercontent.com/scl/fi/rzbwbmw0g7426pnlv6ckq/balance-134865-t.jpg?rlkey=kixoquxa8i2cwy0irycjgbdfp&amp;dl=0","Click to download Image")</f>
      </c>
      <c r="B674" s="0">
        <f>HYPERLINK("https://dl.dropboxusercontent.com/scl/fi/kiefmtn3u9vjx0vtqnw0o/graphic-update2022-mens.jpg?rlkey=jesw7m9pc7st63zue0yjznla4&amp;dl=0","Click to download SizeChart")</f>
      </c>
      <c r="C674" s="0" t="inlineStr">
        <is>
          <t>Balance Men's Hoodie</t>
        </is>
      </c>
      <c r="D674" s="0" t="inlineStr">
        <is>
          <t>'134865</t>
        </is>
      </c>
      <c r="E674" s="0" t="inlineStr">
        <is>
          <t>UNI BALANC M PE:134865C-L</t>
        </is>
      </c>
      <c r="F674" s="0" t="inlineStr">
        <is>
          <t>'802134865063</t>
        </is>
      </c>
      <c r="G674" s="0" t="inlineStr">
        <is>
          <t>MENS</t>
        </is>
      </c>
      <c r="H674" s="0" t="inlineStr">
        <is>
          <t>L</t>
        </is>
      </c>
      <c r="I674" s="0">
        <v>59.99</v>
      </c>
      <c r="J674" s="0">
        <v>0</v>
      </c>
    </row>
    <row r="675" spans="1:10" customHeight="0">
      <c r="A675" s="0">
        <f>HYPERLINK("https://dl.dropboxusercontent.com/scl/fi/rzbwbmw0g7426pnlv6ckq/balance-134865-t.jpg?rlkey=kixoquxa8i2cwy0irycjgbdfp&amp;dl=0","Click to download Image")</f>
      </c>
      <c r="B675" s="0">
        <f>HYPERLINK("https://dl.dropboxusercontent.com/scl/fi/kiefmtn3u9vjx0vtqnw0o/graphic-update2022-mens.jpg?rlkey=jesw7m9pc7st63zue0yjznla4&amp;dl=0","Click to download SizeChart")</f>
      </c>
      <c r="C675" s="0" t="inlineStr">
        <is>
          <t>Balance Men's Hoodie</t>
        </is>
      </c>
      <c r="D675" s="0" t="inlineStr">
        <is>
          <t>'134865</t>
        </is>
      </c>
      <c r="E675" s="0" t="inlineStr">
        <is>
          <t>UNI BALANC M PE:134865D-XL</t>
        </is>
      </c>
      <c r="F675" s="0" t="inlineStr">
        <is>
          <t>'802134865070</t>
        </is>
      </c>
      <c r="G675" s="0" t="inlineStr">
        <is>
          <t>MENS</t>
        </is>
      </c>
      <c r="H675" s="0" t="inlineStr">
        <is>
          <t>XL</t>
        </is>
      </c>
      <c r="I675" s="0">
        <v>59.99</v>
      </c>
      <c r="J675" s="0">
        <v>0</v>
      </c>
    </row>
    <row r="676" spans="1:10" customHeight="0">
      <c r="A676" s="0">
        <f>HYPERLINK("https://dl.dropboxusercontent.com/scl/fi/rzbwbmw0g7426pnlv6ckq/balance-134865-t.jpg?rlkey=kixoquxa8i2cwy0irycjgbdfp&amp;dl=0","Click to download Image")</f>
      </c>
      <c r="B676" s="0">
        <f>HYPERLINK("https://dl.dropboxusercontent.com/scl/fi/kiefmtn3u9vjx0vtqnw0o/graphic-update2022-mens.jpg?rlkey=jesw7m9pc7st63zue0yjznla4&amp;dl=0","Click to download SizeChart")</f>
      </c>
      <c r="C676" s="0" t="inlineStr">
        <is>
          <t>Balance Men's Hoodie</t>
        </is>
      </c>
      <c r="D676" s="0" t="inlineStr">
        <is>
          <t>'134865</t>
        </is>
      </c>
      <c r="E676" s="0" t="inlineStr">
        <is>
          <t>UNI BALANC M PE:134865E-2XL</t>
        </is>
      </c>
      <c r="F676" s="0" t="inlineStr">
        <is>
          <t>'802134865087</t>
        </is>
      </c>
      <c r="G676" s="0" t="inlineStr">
        <is>
          <t>MENS</t>
        </is>
      </c>
      <c r="H676" s="0" t="inlineStr">
        <is>
          <t>2XL</t>
        </is>
      </c>
      <c r="I676" s="0">
        <v>59.99</v>
      </c>
      <c r="J676" s="0">
        <v>0</v>
      </c>
    </row>
    <row r="677" spans="1:10" customHeight="0">
      <c r="A677" s="0">
        <f>HYPERLINK("https://dl.dropboxusercontent.com/scl/fi/rzbwbmw0g7426pnlv6ckq/balance-134865-t.jpg?rlkey=kixoquxa8i2cwy0irycjgbdfp&amp;dl=0","Click to download Image")</f>
      </c>
      <c r="B677" s="0">
        <f>HYPERLINK("https://dl.dropboxusercontent.com/scl/fi/kiefmtn3u9vjx0vtqnw0o/graphic-update2022-mens.jpg?rlkey=jesw7m9pc7st63zue0yjznla4&amp;dl=0","Click to download SizeChart")</f>
      </c>
      <c r="C677" s="0" t="inlineStr">
        <is>
          <t>Balance Men's Hoodie</t>
        </is>
      </c>
      <c r="D677" s="0" t="inlineStr">
        <is>
          <t>'134865</t>
        </is>
      </c>
      <c r="E677" s="0" t="inlineStr">
        <is>
          <t>UNI BALANC M PE:134865F-3XL</t>
        </is>
      </c>
      <c r="F677" s="0" t="inlineStr">
        <is>
          <t>'802134865094</t>
        </is>
      </c>
      <c r="G677" s="0" t="inlineStr">
        <is>
          <t>MENS</t>
        </is>
      </c>
      <c r="H677" s="0" t="inlineStr">
        <is>
          <t>3XL</t>
        </is>
      </c>
      <c r="I677" s="0">
        <v>59.99</v>
      </c>
      <c r="J677" s="0">
        <v>0</v>
      </c>
    </row>
    <row r="678" spans="1:10" customHeight="0">
      <c r="A678" s="0">
        <f>HYPERLINK("https://dl.dropboxusercontent.com/scl/fi/rzbwbmw0g7426pnlv6ckq/balance-134865-t.jpg?rlkey=kixoquxa8i2cwy0irycjgbdfp&amp;dl=0","Click to download Image")</f>
      </c>
      <c r="B678" s="0">
        <f>HYPERLINK("https://dl.dropboxusercontent.com/scl/fi/kiefmtn3u9vjx0vtqnw0o/graphic-update2022-mens.jpg?rlkey=jesw7m9pc7st63zue0yjznla4&amp;dl=0","Click to download SizeChart")</f>
      </c>
      <c r="C678" s="0" t="inlineStr">
        <is>
          <t>Balance Men's Hoodie</t>
        </is>
      </c>
      <c r="D678" s="0" t="inlineStr">
        <is>
          <t>'134865</t>
        </is>
      </c>
      <c r="E678" s="0" t="inlineStr">
        <is>
          <t>UNI BALANC M PE 12PK:134865Z-12PK</t>
        </is>
      </c>
      <c r="F678" s="0" t="inlineStr">
        <is>
          <t>'802134865995</t>
        </is>
      </c>
      <c r="G678" s="0" t="inlineStr">
        <is>
          <t>MENS</t>
        </is>
      </c>
      <c r="H678" s="0" t="inlineStr">
        <is>
          <t>12 PACK</t>
        </is>
      </c>
      <c r="I678" s="0">
        <v>582</v>
      </c>
      <c r="J678" s="0">
        <v>0</v>
      </c>
    </row>
    <row r="679" spans="1:10" customHeight="0">
      <c r="A679" s="0">
        <f>HYPERLINK("https://dl.dropboxusercontent.com/scl/fi/0n0vttqysl9vfwjad3zso/mountain-135151-tn.jpg?rlkey=1lktoh8lctfir5n5d308dqt63&amp;dl=0","Click to download Image")</f>
      </c>
      <c r="B679" s="0">
        <f>HYPERLINK("https://dl.dropboxusercontent.com/scl/fi/p9nc0wmpop3m1m1zwh517/mens-pullover-size-chartsblaise.jpg?rlkey=gnonmnnpokj07kpgwlfobtnw6&amp;dl=0","Click to download SizeChart")</f>
      </c>
      <c r="C679" s="0" t="inlineStr">
        <is>
          <t>Mountain Men's Pullover</t>
        </is>
      </c>
      <c r="D679" s="0" t="inlineStr">
        <is>
          <t>'135151</t>
        </is>
      </c>
      <c r="E679" s="0" t="inlineStr">
        <is>
          <t>UNI MOUNTA M LG:135151A-S</t>
        </is>
      </c>
      <c r="F679" s="0" t="inlineStr">
        <is>
          <t>'802135151042</t>
        </is>
      </c>
      <c r="G679" s="0" t="inlineStr">
        <is>
          <t>MENS</t>
        </is>
      </c>
      <c r="H679" s="0" t="inlineStr">
        <is>
          <t>S</t>
        </is>
      </c>
      <c r="I679" s="0">
        <v>54.99</v>
      </c>
      <c r="J679" s="0">
        <v>2</v>
      </c>
    </row>
    <row r="680" spans="1:10" customHeight="0">
      <c r="A680" s="0">
        <f>HYPERLINK("https://dl.dropboxusercontent.com/scl/fi/0n0vttqysl9vfwjad3zso/mountain-135151-tn.jpg?rlkey=1lktoh8lctfir5n5d308dqt63&amp;dl=0","Click to download Image")</f>
      </c>
      <c r="B680" s="0">
        <f>HYPERLINK("https://dl.dropboxusercontent.com/scl/fi/p9nc0wmpop3m1m1zwh517/mens-pullover-size-chartsblaise.jpg?rlkey=gnonmnnpokj07kpgwlfobtnw6&amp;dl=0","Click to download SizeChart")</f>
      </c>
      <c r="C680" s="0" t="inlineStr">
        <is>
          <t>Mountain Men's Pullover</t>
        </is>
      </c>
      <c r="D680" s="0" t="inlineStr">
        <is>
          <t>'135151</t>
        </is>
      </c>
      <c r="E680" s="0" t="inlineStr">
        <is>
          <t>UNI MOUNTA M LG:135151B-M</t>
        </is>
      </c>
      <c r="F680" s="0" t="inlineStr">
        <is>
          <t>'802135151059</t>
        </is>
      </c>
      <c r="G680" s="0" t="inlineStr">
        <is>
          <t>MENS</t>
        </is>
      </c>
      <c r="H680" s="0" t="inlineStr">
        <is>
          <t>M</t>
        </is>
      </c>
      <c r="I680" s="0">
        <v>54.99</v>
      </c>
      <c r="J680" s="0">
        <v>2</v>
      </c>
    </row>
    <row r="681" spans="1:10" customHeight="0">
      <c r="A681" s="0">
        <f>HYPERLINK("https://dl.dropboxusercontent.com/scl/fi/0n0vttqysl9vfwjad3zso/mountain-135151-tn.jpg?rlkey=1lktoh8lctfir5n5d308dqt63&amp;dl=0","Click to download Image")</f>
      </c>
      <c r="B681" s="0">
        <f>HYPERLINK("https://dl.dropboxusercontent.com/scl/fi/p9nc0wmpop3m1m1zwh517/mens-pullover-size-chartsblaise.jpg?rlkey=gnonmnnpokj07kpgwlfobtnw6&amp;dl=0","Click to download SizeChart")</f>
      </c>
      <c r="C681" s="0" t="inlineStr">
        <is>
          <t>Mountain Men's Pullover</t>
        </is>
      </c>
      <c r="D681" s="0" t="inlineStr">
        <is>
          <t>'135151</t>
        </is>
      </c>
      <c r="E681" s="0" t="inlineStr">
        <is>
          <t>UNI MOUNTA M LG:135151C-L</t>
        </is>
      </c>
      <c r="F681" s="0" t="inlineStr">
        <is>
          <t>'802135151066</t>
        </is>
      </c>
      <c r="G681" s="0" t="inlineStr">
        <is>
          <t>MENS</t>
        </is>
      </c>
      <c r="H681" s="0" t="inlineStr">
        <is>
          <t>L</t>
        </is>
      </c>
      <c r="I681" s="0">
        <v>54.99</v>
      </c>
      <c r="J681" s="0">
        <v>2</v>
      </c>
    </row>
    <row r="682" spans="1:10" customHeight="0">
      <c r="A682" s="0">
        <f>HYPERLINK("https://dl.dropboxusercontent.com/scl/fi/0n0vttqysl9vfwjad3zso/mountain-135151-tn.jpg?rlkey=1lktoh8lctfir5n5d308dqt63&amp;dl=0","Click to download Image")</f>
      </c>
      <c r="B682" s="0">
        <f>HYPERLINK("https://dl.dropboxusercontent.com/scl/fi/p9nc0wmpop3m1m1zwh517/mens-pullover-size-chartsblaise.jpg?rlkey=gnonmnnpokj07kpgwlfobtnw6&amp;dl=0","Click to download SizeChart")</f>
      </c>
      <c r="C682" s="0" t="inlineStr">
        <is>
          <t>Mountain Men's Pullover</t>
        </is>
      </c>
      <c r="D682" s="0" t="inlineStr">
        <is>
          <t>'135151</t>
        </is>
      </c>
      <c r="E682" s="0" t="inlineStr">
        <is>
          <t>UNI MOUNTA M LG:135151D-XL</t>
        </is>
      </c>
      <c r="F682" s="0" t="inlineStr">
        <is>
          <t>'802135151073</t>
        </is>
      </c>
      <c r="G682" s="0" t="inlineStr">
        <is>
          <t>MENS</t>
        </is>
      </c>
      <c r="H682" s="0" t="inlineStr">
        <is>
          <t>XL</t>
        </is>
      </c>
      <c r="I682" s="0">
        <v>54.99</v>
      </c>
      <c r="J682" s="0">
        <v>6</v>
      </c>
    </row>
    <row r="683" spans="1:10" customHeight="0">
      <c r="A683" s="0">
        <f>HYPERLINK("https://dl.dropboxusercontent.com/scl/fi/0n0vttqysl9vfwjad3zso/mountain-135151-tn.jpg?rlkey=1lktoh8lctfir5n5d308dqt63&amp;dl=0","Click to download Image")</f>
      </c>
      <c r="B683" s="0">
        <f>HYPERLINK("https://dl.dropboxusercontent.com/scl/fi/p9nc0wmpop3m1m1zwh517/mens-pullover-size-chartsblaise.jpg?rlkey=gnonmnnpokj07kpgwlfobtnw6&amp;dl=0","Click to download SizeChart")</f>
      </c>
      <c r="C683" s="0" t="inlineStr">
        <is>
          <t>Mountain Men's Pullover</t>
        </is>
      </c>
      <c r="D683" s="0" t="inlineStr">
        <is>
          <t>'135151</t>
        </is>
      </c>
      <c r="E683" s="0" t="inlineStr">
        <is>
          <t>UNI MOUNTA M LG:135151E-2XL</t>
        </is>
      </c>
      <c r="F683" s="0" t="inlineStr">
        <is>
          <t>'802135151080</t>
        </is>
      </c>
      <c r="G683" s="0" t="inlineStr">
        <is>
          <t>MENS</t>
        </is>
      </c>
      <c r="H683" s="0" t="inlineStr">
        <is>
          <t>2XL</t>
        </is>
      </c>
      <c r="I683" s="0">
        <v>54.99</v>
      </c>
      <c r="J683" s="0">
        <v>4</v>
      </c>
    </row>
    <row r="684" spans="1:10" customHeight="0">
      <c r="A684" s="0">
        <f>HYPERLINK("https://dl.dropboxusercontent.com/scl/fi/0n0vttqysl9vfwjad3zso/mountain-135151-tn.jpg?rlkey=1lktoh8lctfir5n5d308dqt63&amp;dl=0","Click to download Image")</f>
      </c>
      <c r="B684" s="0">
        <f>HYPERLINK("https://dl.dropboxusercontent.com/scl/fi/p9nc0wmpop3m1m1zwh517/mens-pullover-size-chartsblaise.jpg?rlkey=gnonmnnpokj07kpgwlfobtnw6&amp;dl=0","Click to download SizeChart")</f>
      </c>
      <c r="C684" s="0" t="inlineStr">
        <is>
          <t>Mountain Men's Pullover</t>
        </is>
      </c>
      <c r="D684" s="0" t="inlineStr">
        <is>
          <t>'135151</t>
        </is>
      </c>
      <c r="E684" s="0" t="inlineStr">
        <is>
          <t>UNI MOUNTA M LG:135151F-3XL</t>
        </is>
      </c>
      <c r="F684" s="0" t="inlineStr">
        <is>
          <t>'802135151097</t>
        </is>
      </c>
      <c r="G684" s="0" t="inlineStr">
        <is>
          <t>MENS</t>
        </is>
      </c>
      <c r="H684" s="0" t="inlineStr">
        <is>
          <t>3XL</t>
        </is>
      </c>
      <c r="I684" s="0">
        <v>54.99</v>
      </c>
      <c r="J684" s="0">
        <v>2</v>
      </c>
    </row>
    <row r="685" spans="1:10" customHeight="0">
      <c r="A685" s="0">
        <f>HYPERLINK("https://dl.dropboxusercontent.com/scl/fi/0n0vttqysl9vfwjad3zso/mountain-135151-tn.jpg?rlkey=1lktoh8lctfir5n5d308dqt63&amp;dl=0","Click to download Image")</f>
      </c>
      <c r="B685" s="0">
        <f>HYPERLINK("https://dl.dropboxusercontent.com/scl/fi/p9nc0wmpop3m1m1zwh517/mens-pullover-size-chartsblaise.jpg?rlkey=gnonmnnpokj07kpgwlfobtnw6&amp;dl=0","Click to download SizeChart")</f>
      </c>
      <c r="C685" s="0" t="inlineStr">
        <is>
          <t>Mountain Men's Pullover</t>
        </is>
      </c>
      <c r="D685" s="0" t="inlineStr">
        <is>
          <t>'135151</t>
        </is>
      </c>
      <c r="E685" s="0" t="inlineStr">
        <is>
          <t>UNI MOUNTA M LG 12PK:13515112PK</t>
        </is>
      </c>
      <c r="F685" s="0" t="inlineStr">
        <is>
          <t>'802135151998</t>
        </is>
      </c>
      <c r="G685" s="0" t="inlineStr">
        <is>
          <t>MENS</t>
        </is>
      </c>
      <c r="H685" s="0" t="inlineStr">
        <is>
          <t>12 PACK</t>
        </is>
      </c>
      <c r="I685" s="0">
        <v>534</v>
      </c>
      <c r="J685" s="0">
        <v>0</v>
      </c>
    </row>
    <row r="686" spans="1:10" customHeight="0">
      <c r="A686" s="0">
        <f>HYPERLINK("https://dl.dropboxusercontent.com/scl/fi/cf0q38z2i9b2ixdsyu7ru/court-134016-tn.jpg?rlkey=gz70nkn8xm1fngjf35lgjc4ff&amp;dl=0","Click to download Image")</f>
      </c>
      <c r="B686" s="0">
        <f>HYPERLINK("https://dl.dropboxusercontent.com/scl/fi/b0fkc7cfm8zn8guv1le7o/graphic-update2022-mens.jpg?rlkey=tk1g781vxtavng90uz9k9krtg&amp;dl=0","Click to download SizeChart")</f>
      </c>
      <c r="C686" s="0" t="inlineStr">
        <is>
          <t>Court Men's Pullover</t>
        </is>
      </c>
      <c r="D686" s="0" t="inlineStr">
        <is>
          <t>'134016</t>
        </is>
      </c>
      <c r="E686" s="0" t="inlineStr">
        <is>
          <t>UNI COURT M PE:134016A-S</t>
        </is>
      </c>
      <c r="F686" s="0" t="inlineStr">
        <is>
          <t>'802134016045</t>
        </is>
      </c>
      <c r="G686" s="0" t="inlineStr">
        <is>
          <t>MENS</t>
        </is>
      </c>
      <c r="H686" s="0" t="inlineStr">
        <is>
          <t>S</t>
        </is>
      </c>
      <c r="I686" s="0">
        <v>54.99</v>
      </c>
      <c r="J686" s="0">
        <v>2</v>
      </c>
    </row>
    <row r="687" spans="1:10" customHeight="0">
      <c r="A687" s="0">
        <f>HYPERLINK("https://dl.dropboxusercontent.com/scl/fi/cf0q38z2i9b2ixdsyu7ru/court-134016-tn.jpg?rlkey=gz70nkn8xm1fngjf35lgjc4ff&amp;dl=0","Click to download Image")</f>
      </c>
      <c r="B687" s="0">
        <f>HYPERLINK("https://dl.dropboxusercontent.com/scl/fi/b0fkc7cfm8zn8guv1le7o/graphic-update2022-mens.jpg?rlkey=tk1g781vxtavng90uz9k9krtg&amp;dl=0","Click to download SizeChart")</f>
      </c>
      <c r="C687" s="0" t="inlineStr">
        <is>
          <t>Court Men's Pullover</t>
        </is>
      </c>
      <c r="D687" s="0" t="inlineStr">
        <is>
          <t>'134016</t>
        </is>
      </c>
      <c r="E687" s="0" t="inlineStr">
        <is>
          <t>UNI COURT M PE:134016B-M</t>
        </is>
      </c>
      <c r="F687" s="0" t="inlineStr">
        <is>
          <t>'802134016052</t>
        </is>
      </c>
      <c r="G687" s="0" t="inlineStr">
        <is>
          <t>MENS</t>
        </is>
      </c>
      <c r="H687" s="0" t="inlineStr">
        <is>
          <t>M</t>
        </is>
      </c>
      <c r="I687" s="0">
        <v>54.99</v>
      </c>
      <c r="J687" s="0">
        <v>0</v>
      </c>
    </row>
    <row r="688" spans="1:10" customHeight="0">
      <c r="A688" s="0">
        <f>HYPERLINK("https://dl.dropboxusercontent.com/scl/fi/cf0q38z2i9b2ixdsyu7ru/court-134016-tn.jpg?rlkey=gz70nkn8xm1fngjf35lgjc4ff&amp;dl=0","Click to download Image")</f>
      </c>
      <c r="B688" s="0">
        <f>HYPERLINK("https://dl.dropboxusercontent.com/scl/fi/b0fkc7cfm8zn8guv1le7o/graphic-update2022-mens.jpg?rlkey=tk1g781vxtavng90uz9k9krtg&amp;dl=0","Click to download SizeChart")</f>
      </c>
      <c r="C688" s="0" t="inlineStr">
        <is>
          <t>Court Men's Pullover</t>
        </is>
      </c>
      <c r="D688" s="0" t="inlineStr">
        <is>
          <t>'134016</t>
        </is>
      </c>
      <c r="E688" s="0" t="inlineStr">
        <is>
          <t>UNI COURT M PE:134016C-L</t>
        </is>
      </c>
      <c r="F688" s="0" t="inlineStr">
        <is>
          <t>'802134016069</t>
        </is>
      </c>
      <c r="G688" s="0" t="inlineStr">
        <is>
          <t>MENS</t>
        </is>
      </c>
      <c r="H688" s="0" t="inlineStr">
        <is>
          <t>L</t>
        </is>
      </c>
      <c r="I688" s="0">
        <v>54.99</v>
      </c>
      <c r="J688" s="0">
        <v>0</v>
      </c>
    </row>
    <row r="689" spans="1:10" customHeight="0">
      <c r="A689" s="0">
        <f>HYPERLINK("https://dl.dropboxusercontent.com/scl/fi/cf0q38z2i9b2ixdsyu7ru/court-134016-tn.jpg?rlkey=gz70nkn8xm1fngjf35lgjc4ff&amp;dl=0","Click to download Image")</f>
      </c>
      <c r="B689" s="0">
        <f>HYPERLINK("https://dl.dropboxusercontent.com/scl/fi/b0fkc7cfm8zn8guv1le7o/graphic-update2022-mens.jpg?rlkey=tk1g781vxtavng90uz9k9krtg&amp;dl=0","Click to download SizeChart")</f>
      </c>
      <c r="C689" s="0" t="inlineStr">
        <is>
          <t>Court Men's Pullover</t>
        </is>
      </c>
      <c r="D689" s="0" t="inlineStr">
        <is>
          <t>'134016</t>
        </is>
      </c>
      <c r="E689" s="0" t="inlineStr">
        <is>
          <t>UNI COURT M PE:134016D-XL</t>
        </is>
      </c>
      <c r="F689" s="0" t="inlineStr">
        <is>
          <t>'802134016076</t>
        </is>
      </c>
      <c r="G689" s="0" t="inlineStr">
        <is>
          <t>MENS</t>
        </is>
      </c>
      <c r="H689" s="0" t="inlineStr">
        <is>
          <t>XL</t>
        </is>
      </c>
      <c r="I689" s="0">
        <v>54.99</v>
      </c>
      <c r="J689" s="0">
        <v>0</v>
      </c>
    </row>
    <row r="690" spans="1:10" customHeight="0">
      <c r="A690" s="0">
        <f>HYPERLINK("https://dl.dropboxusercontent.com/scl/fi/cf0q38z2i9b2ixdsyu7ru/court-134016-tn.jpg?rlkey=gz70nkn8xm1fngjf35lgjc4ff&amp;dl=0","Click to download Image")</f>
      </c>
      <c r="B690" s="0">
        <f>HYPERLINK("https://dl.dropboxusercontent.com/scl/fi/b0fkc7cfm8zn8guv1le7o/graphic-update2022-mens.jpg?rlkey=tk1g781vxtavng90uz9k9krtg&amp;dl=0","Click to download SizeChart")</f>
      </c>
      <c r="C690" s="0" t="inlineStr">
        <is>
          <t>Court Men's Pullover</t>
        </is>
      </c>
      <c r="D690" s="0" t="inlineStr">
        <is>
          <t>'134016</t>
        </is>
      </c>
      <c r="E690" s="0" t="inlineStr">
        <is>
          <t>UNI COURT M PE:134016E-2XL</t>
        </is>
      </c>
      <c r="F690" s="0" t="inlineStr">
        <is>
          <t>'802134016083</t>
        </is>
      </c>
      <c r="G690" s="0" t="inlineStr">
        <is>
          <t>MENS</t>
        </is>
      </c>
      <c r="H690" s="0" t="inlineStr">
        <is>
          <t>2XL</t>
        </is>
      </c>
      <c r="I690" s="0">
        <v>54.99</v>
      </c>
      <c r="J690" s="0">
        <v>1</v>
      </c>
    </row>
    <row r="691" spans="1:10" customHeight="0">
      <c r="A691" s="0">
        <f>HYPERLINK("https://dl.dropboxusercontent.com/scl/fi/cf0q38z2i9b2ixdsyu7ru/court-134016-tn.jpg?rlkey=gz70nkn8xm1fngjf35lgjc4ff&amp;dl=0","Click to download Image")</f>
      </c>
      <c r="B691" s="0">
        <f>HYPERLINK("https://dl.dropboxusercontent.com/scl/fi/b0fkc7cfm8zn8guv1le7o/graphic-update2022-mens.jpg?rlkey=tk1g781vxtavng90uz9k9krtg&amp;dl=0","Click to download SizeChart")</f>
      </c>
      <c r="C691" s="0" t="inlineStr">
        <is>
          <t>Court Men's Pullover</t>
        </is>
      </c>
      <c r="D691" s="0" t="inlineStr">
        <is>
          <t>'134016</t>
        </is>
      </c>
      <c r="E691" s="0" t="inlineStr">
        <is>
          <t>UNI COURT M PE:134016F-3XL</t>
        </is>
      </c>
      <c r="F691" s="0" t="inlineStr">
        <is>
          <t>'802134016090</t>
        </is>
      </c>
      <c r="G691" s="0" t="inlineStr">
        <is>
          <t>MENS</t>
        </is>
      </c>
      <c r="H691" s="0" t="inlineStr">
        <is>
          <t>3XL</t>
        </is>
      </c>
      <c r="I691" s="0">
        <v>54.99</v>
      </c>
      <c r="J691" s="0">
        <v>0</v>
      </c>
    </row>
    <row r="692" spans="1:10" customHeight="0">
      <c r="A692" s="0">
        <f>HYPERLINK("https://dl.dropboxusercontent.com/scl/fi/cf0q38z2i9b2ixdsyu7ru/court-134016-tn.jpg?rlkey=gz70nkn8xm1fngjf35lgjc4ff&amp;dl=0","Click to download Image")</f>
      </c>
      <c r="B692" s="0">
        <f>HYPERLINK("https://dl.dropboxusercontent.com/scl/fi/b0fkc7cfm8zn8guv1le7o/graphic-update2022-mens.jpg?rlkey=tk1g781vxtavng90uz9k9krtg&amp;dl=0","Click to download SizeChart")</f>
      </c>
      <c r="C692" s="0" t="inlineStr">
        <is>
          <t>Court Men's Pullover</t>
        </is>
      </c>
      <c r="D692" s="0" t="inlineStr">
        <is>
          <t>'134016</t>
        </is>
      </c>
      <c r="E692" s="0" t="inlineStr">
        <is>
          <t>UNI COURT M PE 12PK:134016Z-12PK</t>
        </is>
      </c>
      <c r="F692" s="0" t="inlineStr">
        <is>
          <t>'802134016991</t>
        </is>
      </c>
      <c r="G692" s="0" t="inlineStr">
        <is>
          <t>MENS</t>
        </is>
      </c>
      <c r="H692" s="0" t="inlineStr">
        <is>
          <t>12 PACK</t>
        </is>
      </c>
      <c r="I692" s="0">
        <v>534</v>
      </c>
      <c r="J692" s="0">
        <v>0</v>
      </c>
    </row>
    <row r="693" spans="1:10" customHeight="0">
      <c r="A693" s="0">
        <f>HYPERLINK("https://dl.dropboxusercontent.com/scl/fi/gmg2knntzj2073n6ei482/fleet-134007-tn.jpg?rlkey=mkslupl91yu2akev6h8xiwndx&amp;dl=0","Click to download Image")</f>
      </c>
      <c r="B693" s="0">
        <f>HYPERLINK("https://dl.dropboxusercontent.com/scl/fi/e52buay7c8a353vzv088a/mens-polo-size-chartsfleet.jpg?rlkey=sscvpayk1r8nlbhpvrs1fpzw7&amp;dl=0","Click to download SizeChart")</f>
      </c>
      <c r="C693" s="0" t="inlineStr">
        <is>
          <t>Fleet Men's Polo</t>
        </is>
      </c>
      <c r="D693" s="0" t="inlineStr">
        <is>
          <t>'134007</t>
        </is>
      </c>
      <c r="E693" s="0" t="inlineStr">
        <is>
          <t>UNI FLEET M GY:134007A-S</t>
        </is>
      </c>
      <c r="F693" s="0" t="inlineStr">
        <is>
          <t>'802134007043</t>
        </is>
      </c>
      <c r="G693" s="0" t="inlineStr">
        <is>
          <t>MENS</t>
        </is>
      </c>
      <c r="H693" s="0" t="inlineStr">
        <is>
          <t>S</t>
        </is>
      </c>
      <c r="I693" s="0">
        <v>49.99</v>
      </c>
      <c r="J693" s="0">
        <v>1</v>
      </c>
    </row>
    <row r="694" spans="1:10" customHeight="0">
      <c r="A694" s="0">
        <f>HYPERLINK("https://dl.dropboxusercontent.com/scl/fi/gmg2knntzj2073n6ei482/fleet-134007-tn.jpg?rlkey=mkslupl91yu2akev6h8xiwndx&amp;dl=0","Click to download Image")</f>
      </c>
      <c r="B694" s="0">
        <f>HYPERLINK("https://dl.dropboxusercontent.com/scl/fi/e52buay7c8a353vzv088a/mens-polo-size-chartsfleet.jpg?rlkey=sscvpayk1r8nlbhpvrs1fpzw7&amp;dl=0","Click to download SizeChart")</f>
      </c>
      <c r="C694" s="0" t="inlineStr">
        <is>
          <t>Fleet Men's Polo</t>
        </is>
      </c>
      <c r="D694" s="0" t="inlineStr">
        <is>
          <t>'134007</t>
        </is>
      </c>
      <c r="E694" s="0" t="inlineStr">
        <is>
          <t>UNI FLEET M GY:134007B-M</t>
        </is>
      </c>
      <c r="F694" s="0" t="inlineStr">
        <is>
          <t>'802134007050</t>
        </is>
      </c>
      <c r="G694" s="0" t="inlineStr">
        <is>
          <t>MENS</t>
        </is>
      </c>
      <c r="H694" s="0" t="inlineStr">
        <is>
          <t>M</t>
        </is>
      </c>
      <c r="I694" s="0">
        <v>49.99</v>
      </c>
      <c r="J694" s="0">
        <v>1</v>
      </c>
    </row>
    <row r="695" spans="1:10" customHeight="0">
      <c r="A695" s="0">
        <f>HYPERLINK("https://dl.dropboxusercontent.com/scl/fi/gmg2knntzj2073n6ei482/fleet-134007-tn.jpg?rlkey=mkslupl91yu2akev6h8xiwndx&amp;dl=0","Click to download Image")</f>
      </c>
      <c r="B695" s="0">
        <f>HYPERLINK("https://dl.dropboxusercontent.com/scl/fi/e52buay7c8a353vzv088a/mens-polo-size-chartsfleet.jpg?rlkey=sscvpayk1r8nlbhpvrs1fpzw7&amp;dl=0","Click to download SizeChart")</f>
      </c>
      <c r="C695" s="0" t="inlineStr">
        <is>
          <t>Fleet Men's Polo</t>
        </is>
      </c>
      <c r="D695" s="0" t="inlineStr">
        <is>
          <t>'134007</t>
        </is>
      </c>
      <c r="E695" s="0" t="inlineStr">
        <is>
          <t>UNI FLEET M GY:134007C-L</t>
        </is>
      </c>
      <c r="F695" s="0" t="inlineStr">
        <is>
          <t>'802134007067</t>
        </is>
      </c>
      <c r="G695" s="0" t="inlineStr">
        <is>
          <t>MENS</t>
        </is>
      </c>
      <c r="H695" s="0" t="inlineStr">
        <is>
          <t>L</t>
        </is>
      </c>
      <c r="I695" s="0">
        <v>49.99</v>
      </c>
      <c r="J695" s="0">
        <v>0</v>
      </c>
    </row>
    <row r="696" spans="1:10" customHeight="0">
      <c r="A696" s="0">
        <f>HYPERLINK("https://dl.dropboxusercontent.com/scl/fi/gmg2knntzj2073n6ei482/fleet-134007-tn.jpg?rlkey=mkslupl91yu2akev6h8xiwndx&amp;dl=0","Click to download Image")</f>
      </c>
      <c r="B696" s="0">
        <f>HYPERLINK("https://dl.dropboxusercontent.com/scl/fi/e52buay7c8a353vzv088a/mens-polo-size-chartsfleet.jpg?rlkey=sscvpayk1r8nlbhpvrs1fpzw7&amp;dl=0","Click to download SizeChart")</f>
      </c>
      <c r="C696" s="0" t="inlineStr">
        <is>
          <t>Fleet Men's Polo</t>
        </is>
      </c>
      <c r="D696" s="0" t="inlineStr">
        <is>
          <t>'134007</t>
        </is>
      </c>
      <c r="E696" s="0" t="inlineStr">
        <is>
          <t>UNI FLEET M GY:134007D-XL</t>
        </is>
      </c>
      <c r="F696" s="0" t="inlineStr">
        <is>
          <t>'802134007074</t>
        </is>
      </c>
      <c r="G696" s="0" t="inlineStr">
        <is>
          <t>MENS</t>
        </is>
      </c>
      <c r="H696" s="0" t="inlineStr">
        <is>
          <t>XL</t>
        </is>
      </c>
      <c r="I696" s="0">
        <v>49.99</v>
      </c>
      <c r="J696" s="0">
        <v>0</v>
      </c>
    </row>
    <row r="697" spans="1:10" customHeight="0">
      <c r="A697" s="0">
        <f>HYPERLINK("https://dl.dropboxusercontent.com/scl/fi/gmg2knntzj2073n6ei482/fleet-134007-tn.jpg?rlkey=mkslupl91yu2akev6h8xiwndx&amp;dl=0","Click to download Image")</f>
      </c>
      <c r="B697" s="0">
        <f>HYPERLINK("https://dl.dropboxusercontent.com/scl/fi/e52buay7c8a353vzv088a/mens-polo-size-chartsfleet.jpg?rlkey=sscvpayk1r8nlbhpvrs1fpzw7&amp;dl=0","Click to download SizeChart")</f>
      </c>
      <c r="C697" s="0" t="inlineStr">
        <is>
          <t>Fleet Men's Polo</t>
        </is>
      </c>
      <c r="D697" s="0" t="inlineStr">
        <is>
          <t>'134007</t>
        </is>
      </c>
      <c r="E697" s="0" t="inlineStr">
        <is>
          <t>UNI FLEET M GY:134007E-2XL</t>
        </is>
      </c>
      <c r="F697" s="0" t="inlineStr">
        <is>
          <t>'802134007081</t>
        </is>
      </c>
      <c r="G697" s="0" t="inlineStr">
        <is>
          <t>MENS</t>
        </is>
      </c>
      <c r="H697" s="0" t="inlineStr">
        <is>
          <t>2XL</t>
        </is>
      </c>
      <c r="I697" s="0">
        <v>51.99</v>
      </c>
      <c r="J697" s="0">
        <v>0</v>
      </c>
    </row>
    <row r="698" spans="1:10" customHeight="0">
      <c r="A698" s="0">
        <f>HYPERLINK("https://dl.dropboxusercontent.com/scl/fi/gmg2knntzj2073n6ei482/fleet-134007-tn.jpg?rlkey=mkslupl91yu2akev6h8xiwndx&amp;dl=0","Click to download Image")</f>
      </c>
      <c r="B698" s="0">
        <f>HYPERLINK("https://dl.dropboxusercontent.com/scl/fi/e52buay7c8a353vzv088a/mens-polo-size-chartsfleet.jpg?rlkey=sscvpayk1r8nlbhpvrs1fpzw7&amp;dl=0","Click to download SizeChart")</f>
      </c>
      <c r="C698" s="0" t="inlineStr">
        <is>
          <t>Fleet Men's Polo</t>
        </is>
      </c>
      <c r="D698" s="0" t="inlineStr">
        <is>
          <t>'134007</t>
        </is>
      </c>
      <c r="E698" s="0" t="inlineStr">
        <is>
          <t>UNI FLEET M GY:134007F-3XL</t>
        </is>
      </c>
      <c r="F698" s="0" t="inlineStr">
        <is>
          <t>'802134007098</t>
        </is>
      </c>
      <c r="G698" s="0" t="inlineStr">
        <is>
          <t>MENS</t>
        </is>
      </c>
      <c r="H698" s="0" t="inlineStr">
        <is>
          <t>3XL</t>
        </is>
      </c>
      <c r="I698" s="0">
        <v>51.99</v>
      </c>
      <c r="J698" s="0">
        <v>0</v>
      </c>
    </row>
    <row r="699" spans="1:10" customHeight="0">
      <c r="A699" s="0">
        <f>HYPERLINK("https://dl.dropboxusercontent.com/scl/fi/gmg2knntzj2073n6ei482/fleet-134007-tn.jpg?rlkey=mkslupl91yu2akev6h8xiwndx&amp;dl=0","Click to download Image")</f>
      </c>
      <c r="B699" s="0">
        <f>HYPERLINK("https://dl.dropboxusercontent.com/scl/fi/e52buay7c8a353vzv088a/mens-polo-size-chartsfleet.jpg?rlkey=sscvpayk1r8nlbhpvrs1fpzw7&amp;dl=0","Click to download SizeChart")</f>
      </c>
      <c r="C699" s="0" t="inlineStr">
        <is>
          <t>Fleet Men's Polo</t>
        </is>
      </c>
      <c r="D699" s="0" t="inlineStr">
        <is>
          <t>'134007</t>
        </is>
      </c>
      <c r="E699" s="0" t="inlineStr">
        <is>
          <t>UNI FLEET M GY 12PK:134007Z-12PK</t>
        </is>
      </c>
      <c r="F699" s="0" t="inlineStr">
        <is>
          <t>'802134007999</t>
        </is>
      </c>
      <c r="G699" s="0" t="inlineStr">
        <is>
          <t>MENS</t>
        </is>
      </c>
      <c r="H699" s="0" t="inlineStr">
        <is>
          <t>12 PACK</t>
        </is>
      </c>
      <c r="I699" s="0">
        <v>480</v>
      </c>
      <c r="J699" s="0">
        <v>0</v>
      </c>
    </row>
    <row r="700" spans="1:10" customHeight="0">
      <c r="A700" s="0">
        <f>HYPERLINK("https://dl.dropboxusercontent.com/scl/fi/eqbaxlznjuma4j7yv9ejx/novak-136595-tn.jpg?rlkey=c8lz16a103c6rq4cxn2yvb4l2&amp;dl=0","Click to download Image")</f>
      </c>
      <c r="C700" s="0" t="inlineStr">
        <is>
          <t>Novak Men's Cap</t>
        </is>
      </c>
      <c r="D700" s="0" t="inlineStr">
        <is>
          <t>'136595</t>
        </is>
      </c>
      <c r="E700" s="0" t="inlineStr">
        <is>
          <t>UNI NOVAK A LG:136595</t>
        </is>
      </c>
      <c r="F700" s="0" t="inlineStr">
        <is>
          <t>'702136595008</t>
        </is>
      </c>
      <c r="G700" s="0" t="inlineStr">
        <is>
          <t>MENS</t>
        </is>
      </c>
      <c r="H700" s="0" t="inlineStr">
        <is>
          <t>STANDARD MENS</t>
        </is>
      </c>
      <c r="I700" s="0">
        <v>24.99</v>
      </c>
      <c r="J700" s="0">
        <v>28</v>
      </c>
    </row>
    <row r="701" spans="1:10" customHeight="0">
      <c r="A701" s="0">
        <f>HYPERLINK("https://dl.dropboxusercontent.com/scl/fi/zt5tz4c2wqy2ejuslyoyq/dasher-153140-tn.jpg?rlkey=lv2fefacs3q73idmsdq2y7lrb&amp;dl=0","Click to download Image")</f>
      </c>
      <c r="B701" s="0">
        <f>HYPERLINK("https://dl.dropboxusercontent.com/scl/fi/lyzrj26noz5rrdb2p4tog/graphic-update2022-mens.jpg?rlkey=8dof6myfisnr382bj6hamdpgp&amp;dl=0","Click to download SizeChart")</f>
      </c>
      <c r="C701" s="0" t="inlineStr">
        <is>
          <t>Dasher Unisex Ugly Sweatshirt</t>
        </is>
      </c>
      <c r="D701" s="0" t="inlineStr">
        <is>
          <t>'153140</t>
        </is>
      </c>
      <c r="E701" s="0" t="inlineStr">
        <is>
          <t>UNI DASHER M PE:153140AA-XS</t>
        </is>
      </c>
      <c r="F701" s="0" t="inlineStr">
        <is>
          <t>'802153140035</t>
        </is>
      </c>
      <c r="G701" s="0" t="inlineStr">
        <is>
          <t>MENS</t>
        </is>
      </c>
      <c r="H701" s="0" t="inlineStr">
        <is>
          <t>XS</t>
        </is>
      </c>
      <c r="I701" s="0">
        <v>49.99</v>
      </c>
      <c r="J701" s="0">
        <v>5</v>
      </c>
    </row>
    <row r="702" spans="1:10" customHeight="0">
      <c r="A702" s="0">
        <f>HYPERLINK("https://dl.dropboxusercontent.com/scl/fi/zt5tz4c2wqy2ejuslyoyq/dasher-153140-tn.jpg?rlkey=lv2fefacs3q73idmsdq2y7lrb&amp;dl=0","Click to download Image")</f>
      </c>
      <c r="B702" s="0">
        <f>HYPERLINK("https://dl.dropboxusercontent.com/scl/fi/lyzrj26noz5rrdb2p4tog/graphic-update2022-mens.jpg?rlkey=8dof6myfisnr382bj6hamdpgp&amp;dl=0","Click to download SizeChart")</f>
      </c>
      <c r="C702" s="0" t="inlineStr">
        <is>
          <t>Dasher Unisex Ugly Sweatshirt</t>
        </is>
      </c>
      <c r="D702" s="0" t="inlineStr">
        <is>
          <t>'153140</t>
        </is>
      </c>
      <c r="E702" s="0" t="inlineStr">
        <is>
          <t>UNI DASHER M PE:153140A-S</t>
        </is>
      </c>
      <c r="F702" s="0" t="inlineStr">
        <is>
          <t>'802153140042</t>
        </is>
      </c>
      <c r="G702" s="0" t="inlineStr">
        <is>
          <t>MENS</t>
        </is>
      </c>
      <c r="H702" s="0" t="inlineStr">
        <is>
          <t>S</t>
        </is>
      </c>
      <c r="I702" s="0">
        <v>49.99</v>
      </c>
      <c r="J702" s="0">
        <v>4</v>
      </c>
    </row>
    <row r="703" spans="1:10" customHeight="0">
      <c r="A703" s="0">
        <f>HYPERLINK("https://dl.dropboxusercontent.com/scl/fi/zt5tz4c2wqy2ejuslyoyq/dasher-153140-tn.jpg?rlkey=lv2fefacs3q73idmsdq2y7lrb&amp;dl=0","Click to download Image")</f>
      </c>
      <c r="B703" s="0">
        <f>HYPERLINK("https://dl.dropboxusercontent.com/scl/fi/lyzrj26noz5rrdb2p4tog/graphic-update2022-mens.jpg?rlkey=8dof6myfisnr382bj6hamdpgp&amp;dl=0","Click to download SizeChart")</f>
      </c>
      <c r="C703" s="0" t="inlineStr">
        <is>
          <t>Dasher Unisex Ugly Sweatshirt</t>
        </is>
      </c>
      <c r="D703" s="0" t="inlineStr">
        <is>
          <t>'153140</t>
        </is>
      </c>
      <c r="E703" s="0" t="inlineStr">
        <is>
          <t>UNI DASHER M PE:153140B-M</t>
        </is>
      </c>
      <c r="F703" s="0" t="inlineStr">
        <is>
          <t>'802153140059</t>
        </is>
      </c>
      <c r="G703" s="0" t="inlineStr">
        <is>
          <t>MENS</t>
        </is>
      </c>
      <c r="H703" s="0" t="inlineStr">
        <is>
          <t>M</t>
        </is>
      </c>
      <c r="I703" s="0">
        <v>49.99</v>
      </c>
      <c r="J703" s="0">
        <v>4</v>
      </c>
    </row>
    <row r="704" spans="1:10" customHeight="0">
      <c r="A704" s="0">
        <f>HYPERLINK("https://dl.dropboxusercontent.com/scl/fi/zt5tz4c2wqy2ejuslyoyq/dasher-153140-tn.jpg?rlkey=lv2fefacs3q73idmsdq2y7lrb&amp;dl=0","Click to download Image")</f>
      </c>
      <c r="B704" s="0">
        <f>HYPERLINK("https://dl.dropboxusercontent.com/scl/fi/lyzrj26noz5rrdb2p4tog/graphic-update2022-mens.jpg?rlkey=8dof6myfisnr382bj6hamdpgp&amp;dl=0","Click to download SizeChart")</f>
      </c>
      <c r="C704" s="0" t="inlineStr">
        <is>
          <t>Dasher Unisex Ugly Sweatshirt</t>
        </is>
      </c>
      <c r="D704" s="0" t="inlineStr">
        <is>
          <t>'153140</t>
        </is>
      </c>
      <c r="E704" s="0" t="inlineStr">
        <is>
          <t>UNI DASHER M PE:153140C-L</t>
        </is>
      </c>
      <c r="F704" s="0" t="inlineStr">
        <is>
          <t>'802153140066</t>
        </is>
      </c>
      <c r="G704" s="0" t="inlineStr">
        <is>
          <t>MENS</t>
        </is>
      </c>
      <c r="H704" s="0" t="inlineStr">
        <is>
          <t>L</t>
        </is>
      </c>
      <c r="I704" s="0">
        <v>49.99</v>
      </c>
      <c r="J704" s="0">
        <v>3</v>
      </c>
    </row>
    <row r="705" spans="1:10" customHeight="0">
      <c r="A705" s="0">
        <f>HYPERLINK("https://dl.dropboxusercontent.com/scl/fi/zt5tz4c2wqy2ejuslyoyq/dasher-153140-tn.jpg?rlkey=lv2fefacs3q73idmsdq2y7lrb&amp;dl=0","Click to download Image")</f>
      </c>
      <c r="B705" s="0">
        <f>HYPERLINK("https://dl.dropboxusercontent.com/scl/fi/lyzrj26noz5rrdb2p4tog/graphic-update2022-mens.jpg?rlkey=8dof6myfisnr382bj6hamdpgp&amp;dl=0","Click to download SizeChart")</f>
      </c>
      <c r="C705" s="0" t="inlineStr">
        <is>
          <t>Dasher Unisex Ugly Sweatshirt</t>
        </is>
      </c>
      <c r="D705" s="0" t="inlineStr">
        <is>
          <t>'153140</t>
        </is>
      </c>
      <c r="E705" s="0" t="inlineStr">
        <is>
          <t>UNI DASHER M PE:153140D-XL</t>
        </is>
      </c>
      <c r="F705" s="0" t="inlineStr">
        <is>
          <t>'802153140073</t>
        </is>
      </c>
      <c r="G705" s="0" t="inlineStr">
        <is>
          <t>MENS</t>
        </is>
      </c>
      <c r="H705" s="0" t="inlineStr">
        <is>
          <t>XL</t>
        </is>
      </c>
      <c r="I705" s="0">
        <v>49.99</v>
      </c>
      <c r="J705" s="0">
        <v>1</v>
      </c>
    </row>
    <row r="706" spans="1:10" customHeight="0">
      <c r="A706" s="0">
        <f>HYPERLINK("https://dl.dropboxusercontent.com/scl/fi/zt5tz4c2wqy2ejuslyoyq/dasher-153140-tn.jpg?rlkey=lv2fefacs3q73idmsdq2y7lrb&amp;dl=0","Click to download Image")</f>
      </c>
      <c r="B706" s="0">
        <f>HYPERLINK("https://dl.dropboxusercontent.com/scl/fi/lyzrj26noz5rrdb2p4tog/graphic-update2022-mens.jpg?rlkey=8dof6myfisnr382bj6hamdpgp&amp;dl=0","Click to download SizeChart")</f>
      </c>
      <c r="C706" s="0" t="inlineStr">
        <is>
          <t>Dasher Unisex Ugly Sweatshirt</t>
        </is>
      </c>
      <c r="D706" s="0" t="inlineStr">
        <is>
          <t>'153140</t>
        </is>
      </c>
      <c r="E706" s="0" t="inlineStr">
        <is>
          <t>UNI DASHER M PE:153140E-2XL</t>
        </is>
      </c>
      <c r="F706" s="0" t="inlineStr">
        <is>
          <t>'802153140080</t>
        </is>
      </c>
      <c r="G706" s="0" t="inlineStr">
        <is>
          <t>MENS</t>
        </is>
      </c>
      <c r="H706" s="0" t="inlineStr">
        <is>
          <t>2XL</t>
        </is>
      </c>
      <c r="I706" s="0">
        <v>49.99</v>
      </c>
      <c r="J706" s="0">
        <v>0</v>
      </c>
    </row>
    <row r="707" spans="1:10" customHeight="0">
      <c r="A707" s="0">
        <f>HYPERLINK("https://dl.dropboxusercontent.com/scl/fi/zt5tz4c2wqy2ejuslyoyq/dasher-153140-tn.jpg?rlkey=lv2fefacs3q73idmsdq2y7lrb&amp;dl=0","Click to download Image")</f>
      </c>
      <c r="B707" s="0">
        <f>HYPERLINK("https://dl.dropboxusercontent.com/scl/fi/lyzrj26noz5rrdb2p4tog/graphic-update2022-mens.jpg?rlkey=8dof6myfisnr382bj6hamdpgp&amp;dl=0","Click to download SizeChart")</f>
      </c>
      <c r="C707" s="0" t="inlineStr">
        <is>
          <t>Dasher Unisex Ugly Sweatshirt</t>
        </is>
      </c>
      <c r="D707" s="0" t="inlineStr">
        <is>
          <t>'153140</t>
        </is>
      </c>
      <c r="E707" s="0" t="inlineStr">
        <is>
          <t>UNI DASHER M PE:153140F-3XL</t>
        </is>
      </c>
      <c r="F707" s="0" t="inlineStr">
        <is>
          <t>'802153140097</t>
        </is>
      </c>
      <c r="G707" s="0" t="inlineStr">
        <is>
          <t>MENS</t>
        </is>
      </c>
      <c r="H707" s="0" t="inlineStr">
        <is>
          <t>3XL</t>
        </is>
      </c>
      <c r="I707" s="0">
        <v>49.99</v>
      </c>
      <c r="J707" s="0">
        <v>0</v>
      </c>
    </row>
    <row r="708" spans="1:10" customHeight="0">
      <c r="A708" s="0">
        <f>HYPERLINK("https://dl.dropboxusercontent.com/scl/fi/zt5tz4c2wqy2ejuslyoyq/dasher-153140-tn.jpg?rlkey=lv2fefacs3q73idmsdq2y7lrb&amp;dl=0","Click to download Image")</f>
      </c>
      <c r="B708" s="0">
        <f>HYPERLINK("https://dl.dropboxusercontent.com/scl/fi/lyzrj26noz5rrdb2p4tog/graphic-update2022-mens.jpg?rlkey=8dof6myfisnr382bj6hamdpgp&amp;dl=0","Click to download SizeChart")</f>
      </c>
      <c r="C708" s="0" t="inlineStr">
        <is>
          <t>Dasher Unisex Ugly Sweatshirt</t>
        </is>
      </c>
      <c r="D708" s="0" t="inlineStr">
        <is>
          <t>'153140</t>
        </is>
      </c>
      <c r="E708" s="0" t="inlineStr">
        <is>
          <t>UNI DASHER M PE:153140Z-12PK</t>
        </is>
      </c>
      <c r="F708" s="0" t="inlineStr">
        <is>
          <t>'802153140998</t>
        </is>
      </c>
      <c r="G708" s="0" t="inlineStr">
        <is>
          <t>MENS</t>
        </is>
      </c>
      <c r="H708" s="0" t="inlineStr">
        <is>
          <t>12 PACK</t>
        </is>
      </c>
      <c r="I708" s="0">
        <v>480</v>
      </c>
      <c r="J708" s="0">
        <v>0</v>
      </c>
    </row>
    <row r="709" spans="1:10" customHeight="0">
      <c r="A709" s="0">
        <f>HYPERLINK("https://dl.dropboxusercontent.com/scl/fi/4s1tn7l9j0egnh2mimfty/121972-af.jpg?rlkey=2ne38h2ijbxf0lgewd8z2d1hu&amp;dl=0","Click to download Image")</f>
      </c>
      <c r="C709" s="0" t="inlineStr">
        <is>
          <t>Alec Men's Cap</t>
        </is>
      </c>
      <c r="D709" s="0" t="inlineStr">
        <is>
          <t>'121972</t>
        </is>
      </c>
      <c r="E709" s="0" t="inlineStr">
        <is>
          <t>UNI ALEC A PE:121972</t>
        </is>
      </c>
      <c r="F709" s="0" t="inlineStr">
        <is>
          <t>'702121972005</t>
        </is>
      </c>
      <c r="G709" s="0" t="inlineStr">
        <is>
          <t>MENS</t>
        </is>
      </c>
      <c r="H709" s="0" t="inlineStr">
        <is>
          <t>STANDARD MENS</t>
        </is>
      </c>
      <c r="I709" s="0">
        <v>24.99</v>
      </c>
      <c r="J709" s="0">
        <v>142</v>
      </c>
    </row>
    <row r="710" spans="1:10" customHeight="0">
      <c r="A710" s="0">
        <f>HYPERLINK("https://dl.dropboxusercontent.com/scl/fi/905izjz2buoxio7ussum7/122017-af.jpg?rlkey=mnp91pls4m50ogj7t5yr93ji1&amp;dl=0","Click to download Image")</f>
      </c>
      <c r="C710" s="0" t="inlineStr">
        <is>
          <t>Russel Men's Cap</t>
        </is>
      </c>
      <c r="D710" s="0" t="inlineStr">
        <is>
          <t>'122017</t>
        </is>
      </c>
      <c r="E710" s="0" t="inlineStr">
        <is>
          <t>UNI RUSSE A PE:122017</t>
        </is>
      </c>
      <c r="F710" s="0" t="inlineStr">
        <is>
          <t>'702122017002</t>
        </is>
      </c>
      <c r="G710" s="0" t="inlineStr">
        <is>
          <t>MENS</t>
        </is>
      </c>
      <c r="H710" s="0" t="inlineStr">
        <is>
          <t>STANDARD MENS</t>
        </is>
      </c>
      <c r="I710" s="0">
        <v>24.99</v>
      </c>
      <c r="J710" s="0">
        <v>29</v>
      </c>
    </row>
    <row r="711" spans="1:10" customHeight="0">
      <c r="A711" s="0">
        <f>HYPERLINK("https://dl.dropboxusercontent.com/scl/fi/n6ds61o32gc7pjxbekuw3/121979-af.jpg?rlkey=kbredn72w94ya0vz69s1s5adf&amp;dl=0","Click to download Image")</f>
      </c>
      <c r="C711" s="0" t="inlineStr">
        <is>
          <t>Atwater Men's Cap</t>
        </is>
      </c>
      <c r="D711" s="0" t="inlineStr">
        <is>
          <t>'121979</t>
        </is>
      </c>
      <c r="E711" s="0" t="inlineStr">
        <is>
          <t>UNI ATWAT A GY:121979</t>
        </is>
      </c>
      <c r="F711" s="0" t="inlineStr">
        <is>
          <t>'702121979004</t>
        </is>
      </c>
      <c r="G711" s="0" t="inlineStr">
        <is>
          <t>MENS</t>
        </is>
      </c>
      <c r="H711" s="0" t="inlineStr">
        <is>
          <t>STANDARD MENS</t>
        </is>
      </c>
      <c r="I711" s="0">
        <v>24.99</v>
      </c>
      <c r="J711" s="0">
        <v>45</v>
      </c>
    </row>
    <row r="712" spans="1:10" customHeight="0">
      <c r="A712" s="0">
        <f>HYPERLINK("https://dl.dropboxusercontent.com/scl/fi/8p96l06glhmwuxhrairxo/122025-af.jpg?rlkey=v4c52wbmgzrnmjq2gymxtdkyj&amp;dl=0","Click to download Image")</f>
      </c>
      <c r="C712" s="0" t="inlineStr">
        <is>
          <t>Alana Women's Cap</t>
        </is>
      </c>
      <c r="D712" s="0" t="inlineStr">
        <is>
          <t>'122025</t>
        </is>
      </c>
      <c r="E712" s="0" t="inlineStr">
        <is>
          <t>UNI ALANA A PE:122025</t>
        </is>
      </c>
      <c r="F712" s="0" t="inlineStr">
        <is>
          <t>'702122025014</t>
        </is>
      </c>
      <c r="G712" s="0" t="inlineStr">
        <is>
          <t>WOMENS</t>
        </is>
      </c>
      <c r="H712" s="0" t="inlineStr">
        <is>
          <t>WOMENS</t>
        </is>
      </c>
      <c r="I712" s="0">
        <v>24.99</v>
      </c>
      <c r="J712" s="0">
        <v>48</v>
      </c>
    </row>
    <row r="713" spans="1:10" customHeight="0">
      <c r="A713" s="0">
        <f>HYPERLINK("https://dl.dropboxusercontent.com/scl/fi/ccg8n4hdq1j73yptmsaw3/116495-af.jpg?rlkey=drhp4enabx8zuzbvhmhqiugs5&amp;dl=0","Click to download Image")</f>
      </c>
      <c r="C713" s="0" t="inlineStr">
        <is>
          <t>Kira Women's Cap</t>
        </is>
      </c>
      <c r="D713" s="0" t="inlineStr">
        <is>
          <t>'116495</t>
        </is>
      </c>
      <c r="E713" s="0" t="inlineStr">
        <is>
          <t>UNI KIRA A PURPLE:116495</t>
        </is>
      </c>
      <c r="F713" s="0" t="inlineStr">
        <is>
          <t>'000000000000</t>
        </is>
      </c>
      <c r="G713" s="0" t="inlineStr">
        <is>
          <t>WOMENS</t>
        </is>
      </c>
      <c r="H713" s="0" t="inlineStr">
        <is>
          <t>WOMENS</t>
        </is>
      </c>
      <c r="I713" s="0">
        <v>24.99</v>
      </c>
      <c r="J713" s="0">
        <v>42</v>
      </c>
    </row>
    <row r="714" spans="1:10" customHeight="0">
      <c r="A714" s="0">
        <f>HYPERLINK("https://dl.dropboxusercontent.com/scl/fi/6b75j7m9pol0kjqzquggv/120488af28062.jpg?rlkey=sl7d2utm2kkolfhyxk08tcoi5&amp;dl=0","Click to download Image")</f>
      </c>
      <c r="B714" s="0">
        <f>HYPERLINK("https://dl.dropboxusercontent.com/scl/fi/7jys0n0r6xwe19mwgilu1/graphic-update2022-womens.jpg?rlkey=iyyl88fqoyrpg1m3nddke3by4&amp;dl=0","Click to download SizeChart")</f>
      </c>
      <c r="C714" s="0" t="inlineStr">
        <is>
          <t>Maya Women's Laser Cut Jacket</t>
        </is>
      </c>
      <c r="D714" s="0" t="inlineStr">
        <is>
          <t>'120488</t>
        </is>
      </c>
      <c r="E714" s="0" t="inlineStr">
        <is>
          <t>UNI MAYA W BLACK:120488A-S</t>
        </is>
      </c>
      <c r="F714" s="0" t="inlineStr">
        <is>
          <t>'802120488047</t>
        </is>
      </c>
      <c r="G714" s="0" t="inlineStr">
        <is>
          <t>WOMENS</t>
        </is>
      </c>
      <c r="H714" s="0" t="inlineStr">
        <is>
          <t>S</t>
        </is>
      </c>
      <c r="I714" s="0">
        <v>59.99</v>
      </c>
      <c r="J714" s="0">
        <v>6</v>
      </c>
    </row>
    <row r="715" spans="1:10" customHeight="0">
      <c r="A715" s="0">
        <f>HYPERLINK("https://dl.dropboxusercontent.com/scl/fi/6b75j7m9pol0kjqzquggv/120488af28062.jpg?rlkey=sl7d2utm2kkolfhyxk08tcoi5&amp;dl=0","Click to download Image")</f>
      </c>
      <c r="B715" s="0">
        <f>HYPERLINK("https://dl.dropboxusercontent.com/scl/fi/7jys0n0r6xwe19mwgilu1/graphic-update2022-womens.jpg?rlkey=iyyl88fqoyrpg1m3nddke3by4&amp;dl=0","Click to download SizeChart")</f>
      </c>
      <c r="C715" s="0" t="inlineStr">
        <is>
          <t>Maya Women's Laser Cut Jacket</t>
        </is>
      </c>
      <c r="D715" s="0" t="inlineStr">
        <is>
          <t>'120488</t>
        </is>
      </c>
      <c r="E715" s="0" t="inlineStr">
        <is>
          <t>UNI MAYA W BLACK:120488B-M</t>
        </is>
      </c>
      <c r="F715" s="0" t="inlineStr">
        <is>
          <t>'802120488054</t>
        </is>
      </c>
      <c r="G715" s="0" t="inlineStr">
        <is>
          <t>WOMENS</t>
        </is>
      </c>
      <c r="H715" s="0" t="inlineStr">
        <is>
          <t>M</t>
        </is>
      </c>
      <c r="I715" s="0">
        <v>59.99</v>
      </c>
      <c r="J715" s="0">
        <v>8</v>
      </c>
    </row>
    <row r="716" spans="1:10" customHeight="0">
      <c r="A716" s="0">
        <f>HYPERLINK("https://dl.dropboxusercontent.com/scl/fi/6b75j7m9pol0kjqzquggv/120488af28062.jpg?rlkey=sl7d2utm2kkolfhyxk08tcoi5&amp;dl=0","Click to download Image")</f>
      </c>
      <c r="B716" s="0">
        <f>HYPERLINK("https://dl.dropboxusercontent.com/scl/fi/7jys0n0r6xwe19mwgilu1/graphic-update2022-womens.jpg?rlkey=iyyl88fqoyrpg1m3nddke3by4&amp;dl=0","Click to download SizeChart")</f>
      </c>
      <c r="C716" s="0" t="inlineStr">
        <is>
          <t>Maya Women's Laser Cut Jacket</t>
        </is>
      </c>
      <c r="D716" s="0" t="inlineStr">
        <is>
          <t>'120488</t>
        </is>
      </c>
      <c r="E716" s="0" t="inlineStr">
        <is>
          <t>UNI MAYA W BLACK:120488C-L</t>
        </is>
      </c>
      <c r="F716" s="0" t="inlineStr">
        <is>
          <t>'802120488061</t>
        </is>
      </c>
      <c r="G716" s="0" t="inlineStr">
        <is>
          <t>WOMENS</t>
        </is>
      </c>
      <c r="H716" s="0" t="inlineStr">
        <is>
          <t>L</t>
        </is>
      </c>
      <c r="I716" s="0">
        <v>59.99</v>
      </c>
      <c r="J716" s="0">
        <v>8</v>
      </c>
    </row>
    <row r="717" spans="1:10" customHeight="0">
      <c r="A717" s="0">
        <f>HYPERLINK("https://dl.dropboxusercontent.com/scl/fi/6b75j7m9pol0kjqzquggv/120488af28062.jpg?rlkey=sl7d2utm2kkolfhyxk08tcoi5&amp;dl=0","Click to download Image")</f>
      </c>
      <c r="B717" s="0">
        <f>HYPERLINK("https://dl.dropboxusercontent.com/scl/fi/7jys0n0r6xwe19mwgilu1/graphic-update2022-womens.jpg?rlkey=iyyl88fqoyrpg1m3nddke3by4&amp;dl=0","Click to download SizeChart")</f>
      </c>
      <c r="C717" s="0" t="inlineStr">
        <is>
          <t>Maya Women's Laser Cut Jacket</t>
        </is>
      </c>
      <c r="D717" s="0" t="inlineStr">
        <is>
          <t>'120488</t>
        </is>
      </c>
      <c r="E717" s="0" t="inlineStr">
        <is>
          <t>UNI MAYA W BLACK:120488D-XL</t>
        </is>
      </c>
      <c r="F717" s="0" t="inlineStr">
        <is>
          <t>'802120488078</t>
        </is>
      </c>
      <c r="G717" s="0" t="inlineStr">
        <is>
          <t>WOMENS</t>
        </is>
      </c>
      <c r="H717" s="0" t="inlineStr">
        <is>
          <t>XL</t>
        </is>
      </c>
      <c r="I717" s="0">
        <v>59.99</v>
      </c>
      <c r="J717" s="0">
        <v>4</v>
      </c>
    </row>
    <row r="718" spans="1:10" customHeight="0">
      <c r="A718" s="0">
        <f>HYPERLINK("https://dl.dropboxusercontent.com/scl/fi/6b75j7m9pol0kjqzquggv/120488af28062.jpg?rlkey=sl7d2utm2kkolfhyxk08tcoi5&amp;dl=0","Click to download Image")</f>
      </c>
      <c r="B718" s="0">
        <f>HYPERLINK("https://dl.dropboxusercontent.com/scl/fi/7jys0n0r6xwe19mwgilu1/graphic-update2022-womens.jpg?rlkey=iyyl88fqoyrpg1m3nddke3by4&amp;dl=0","Click to download SizeChart")</f>
      </c>
      <c r="C718" s="0" t="inlineStr">
        <is>
          <t>Maya Women's Laser Cut Jacket</t>
        </is>
      </c>
      <c r="D718" s="0" t="inlineStr">
        <is>
          <t>'120488</t>
        </is>
      </c>
      <c r="E718" s="0" t="inlineStr">
        <is>
          <t>UNI MAYA W BLACK:120488E-2XL</t>
        </is>
      </c>
      <c r="F718" s="0" t="inlineStr">
        <is>
          <t>'802120488085</t>
        </is>
      </c>
      <c r="G718" s="0" t="inlineStr">
        <is>
          <t>WOMENS</t>
        </is>
      </c>
      <c r="H718" s="0" t="inlineStr">
        <is>
          <t>2XL</t>
        </is>
      </c>
      <c r="I718" s="0">
        <v>61.99</v>
      </c>
      <c r="J718" s="0">
        <v>6</v>
      </c>
    </row>
    <row r="719" spans="1:10" customHeight="0">
      <c r="A719" s="0">
        <f>HYPERLINK("https://dl.dropboxusercontent.com/scl/fi/6b75j7m9pol0kjqzquggv/120488af28062.jpg?rlkey=sl7d2utm2kkolfhyxk08tcoi5&amp;dl=0","Click to download Image")</f>
      </c>
      <c r="B719" s="0">
        <f>HYPERLINK("https://dl.dropboxusercontent.com/scl/fi/7jys0n0r6xwe19mwgilu1/graphic-update2022-womens.jpg?rlkey=iyyl88fqoyrpg1m3nddke3by4&amp;dl=0","Click to download SizeChart")</f>
      </c>
      <c r="C719" s="0" t="inlineStr">
        <is>
          <t>Maya Women's Laser Cut Jacket</t>
        </is>
      </c>
      <c r="D719" s="0" t="inlineStr">
        <is>
          <t>'120488</t>
        </is>
      </c>
      <c r="E719" s="0" t="inlineStr">
        <is>
          <t>UNI MAYA W BLACK:120488F-3XL</t>
        </is>
      </c>
      <c r="F719" s="0" t="inlineStr">
        <is>
          <t>'802120488092</t>
        </is>
      </c>
      <c r="G719" s="0" t="inlineStr">
        <is>
          <t>WOMENS</t>
        </is>
      </c>
      <c r="H719" s="0" t="inlineStr">
        <is>
          <t>3XL</t>
        </is>
      </c>
      <c r="I719" s="0">
        <v>61.99</v>
      </c>
      <c r="J719" s="0">
        <v>1</v>
      </c>
    </row>
    <row r="720" spans="1:10" customHeight="0">
      <c r="A720" s="0">
        <f>HYPERLINK("https://dl.dropboxusercontent.com/scl/fi/6b75j7m9pol0kjqzquggv/120488af28062.jpg?rlkey=sl7d2utm2kkolfhyxk08tcoi5&amp;dl=0","Click to download Image")</f>
      </c>
      <c r="B720" s="0">
        <f>HYPERLINK("https://dl.dropboxusercontent.com/scl/fi/7jys0n0r6xwe19mwgilu1/graphic-update2022-womens.jpg?rlkey=iyyl88fqoyrpg1m3nddke3by4&amp;dl=0","Click to download SizeChart")</f>
      </c>
      <c r="C720" s="0" t="inlineStr">
        <is>
          <t>Maya Women's Laser Cut Jacket</t>
        </is>
      </c>
      <c r="D720" s="0" t="inlineStr">
        <is>
          <t>'120488</t>
        </is>
      </c>
      <c r="E720" s="0" t="inlineStr">
        <is>
          <t>UNI MAYA W BLACK 12 PACK:120488Z-12PK</t>
        </is>
      </c>
      <c r="F720" s="0" t="inlineStr">
        <is>
          <t>'802120488993</t>
        </is>
      </c>
      <c r="G720" s="0" t="inlineStr">
        <is>
          <t>WOMENS</t>
        </is>
      </c>
      <c r="H720" s="0" t="inlineStr">
        <is>
          <t>12 PACK</t>
        </is>
      </c>
      <c r="I720" s="0">
        <v>599.76</v>
      </c>
      <c r="J720" s="0">
        <v>1</v>
      </c>
    </row>
    <row r="721" spans="1:10" customHeight="0">
      <c r="A721" s="0">
        <f>HYPERLINK("https://dl.dropboxusercontent.com/scl/fi/zuk0oas2l2tj216wpp4hd/116062-af.jpg?rlkey=ov4qymyto4ml5kmfgjhb6buvw&amp;dl=0","Click to download Image")</f>
      </c>
      <c r="B721" s="0">
        <f>HYPERLINK("https://dl.dropboxusercontent.com/scl/fi/77e95qdenpr8o5j4kels5/womens-short-sleeve-size-chartstilly.jpg?rlkey=7x7vx1b6tw5mghwxj8x0l7u1p&amp;dl=0","Click to download SizeChart")</f>
      </c>
      <c r="C721" s="0" t="inlineStr">
        <is>
          <t>Tilly Women's Blouse</t>
        </is>
      </c>
      <c r="D721" s="0" t="inlineStr">
        <is>
          <t>'116062</t>
        </is>
      </c>
      <c r="E721" s="0" t="inlineStr">
        <is>
          <t>UNI TILLY W PURPLE:116062A-S</t>
        </is>
      </c>
      <c r="F721" s="0" t="inlineStr">
        <is>
          <t>'802116062046</t>
        </is>
      </c>
      <c r="G721" s="0" t="inlineStr">
        <is>
          <t>WOMENS</t>
        </is>
      </c>
      <c r="H721" s="0" t="inlineStr">
        <is>
          <t>S</t>
        </is>
      </c>
      <c r="I721" s="0">
        <v>49.99</v>
      </c>
      <c r="J721" s="0">
        <v>3</v>
      </c>
    </row>
    <row r="722" spans="1:10" customHeight="0">
      <c r="A722" s="0">
        <f>HYPERLINK("https://dl.dropboxusercontent.com/scl/fi/zuk0oas2l2tj216wpp4hd/116062-af.jpg?rlkey=ov4qymyto4ml5kmfgjhb6buvw&amp;dl=0","Click to download Image")</f>
      </c>
      <c r="B722" s="0">
        <f>HYPERLINK("https://dl.dropboxusercontent.com/scl/fi/77e95qdenpr8o5j4kels5/womens-short-sleeve-size-chartstilly.jpg?rlkey=7x7vx1b6tw5mghwxj8x0l7u1p&amp;dl=0","Click to download SizeChart")</f>
      </c>
      <c r="C722" s="0" t="inlineStr">
        <is>
          <t>Tilly Women's Blouse</t>
        </is>
      </c>
      <c r="D722" s="0" t="inlineStr">
        <is>
          <t>'116062</t>
        </is>
      </c>
      <c r="E722" s="0" t="inlineStr">
        <is>
          <t>UNI TILLY W PURPLE:116062B-M</t>
        </is>
      </c>
      <c r="F722" s="0" t="inlineStr">
        <is>
          <t>'802116062053</t>
        </is>
      </c>
      <c r="G722" s="0" t="inlineStr">
        <is>
          <t>WOMENS</t>
        </is>
      </c>
      <c r="H722" s="0" t="inlineStr">
        <is>
          <t>M</t>
        </is>
      </c>
      <c r="I722" s="0">
        <v>49.99</v>
      </c>
      <c r="J722" s="0">
        <v>2</v>
      </c>
    </row>
    <row r="723" spans="1:10" customHeight="0">
      <c r="A723" s="0">
        <f>HYPERLINK("https://dl.dropboxusercontent.com/scl/fi/zuk0oas2l2tj216wpp4hd/116062-af.jpg?rlkey=ov4qymyto4ml5kmfgjhb6buvw&amp;dl=0","Click to download Image")</f>
      </c>
      <c r="B723" s="0">
        <f>HYPERLINK("https://dl.dropboxusercontent.com/scl/fi/77e95qdenpr8o5j4kels5/womens-short-sleeve-size-chartstilly.jpg?rlkey=7x7vx1b6tw5mghwxj8x0l7u1p&amp;dl=0","Click to download SizeChart")</f>
      </c>
      <c r="C723" s="0" t="inlineStr">
        <is>
          <t>Tilly Women's Blouse</t>
        </is>
      </c>
      <c r="D723" s="0" t="inlineStr">
        <is>
          <t>'116062</t>
        </is>
      </c>
      <c r="E723" s="0" t="inlineStr">
        <is>
          <t>UNI TILLY W PURPLE:116062C-L</t>
        </is>
      </c>
      <c r="F723" s="0" t="inlineStr">
        <is>
          <t>'802116062060</t>
        </is>
      </c>
      <c r="G723" s="0" t="inlineStr">
        <is>
          <t>WOMENS</t>
        </is>
      </c>
      <c r="H723" s="0" t="inlineStr">
        <is>
          <t>L</t>
        </is>
      </c>
      <c r="I723" s="0">
        <v>49.99</v>
      </c>
      <c r="J723" s="0">
        <v>3</v>
      </c>
    </row>
    <row r="724" spans="1:10" customHeight="0">
      <c r="A724" s="0">
        <f>HYPERLINK("https://dl.dropboxusercontent.com/scl/fi/zuk0oas2l2tj216wpp4hd/116062-af.jpg?rlkey=ov4qymyto4ml5kmfgjhb6buvw&amp;dl=0","Click to download Image")</f>
      </c>
      <c r="B724" s="0">
        <f>HYPERLINK("https://dl.dropboxusercontent.com/scl/fi/77e95qdenpr8o5j4kels5/womens-short-sleeve-size-chartstilly.jpg?rlkey=7x7vx1b6tw5mghwxj8x0l7u1p&amp;dl=0","Click to download SizeChart")</f>
      </c>
      <c r="C724" s="0" t="inlineStr">
        <is>
          <t>Tilly Women's Blouse</t>
        </is>
      </c>
      <c r="D724" s="0" t="inlineStr">
        <is>
          <t>'116062</t>
        </is>
      </c>
      <c r="E724" s="0" t="inlineStr">
        <is>
          <t>UNI TILLY W PURPLE:116062D-XL</t>
        </is>
      </c>
      <c r="F724" s="0" t="inlineStr">
        <is>
          <t>'802116062077</t>
        </is>
      </c>
      <c r="G724" s="0" t="inlineStr">
        <is>
          <t>WOMENS</t>
        </is>
      </c>
      <c r="H724" s="0" t="inlineStr">
        <is>
          <t>XL</t>
        </is>
      </c>
      <c r="I724" s="0">
        <v>49.99</v>
      </c>
      <c r="J724" s="0">
        <v>2</v>
      </c>
    </row>
    <row r="725" spans="1:10" customHeight="0">
      <c r="A725" s="0">
        <f>HYPERLINK("https://dl.dropboxusercontent.com/scl/fi/zuk0oas2l2tj216wpp4hd/116062-af.jpg?rlkey=ov4qymyto4ml5kmfgjhb6buvw&amp;dl=0","Click to download Image")</f>
      </c>
      <c r="B725" s="0">
        <f>HYPERLINK("https://dl.dropboxusercontent.com/scl/fi/77e95qdenpr8o5j4kels5/womens-short-sleeve-size-chartstilly.jpg?rlkey=7x7vx1b6tw5mghwxj8x0l7u1p&amp;dl=0","Click to download SizeChart")</f>
      </c>
      <c r="C725" s="0" t="inlineStr">
        <is>
          <t>Tilly Women's Blouse</t>
        </is>
      </c>
      <c r="D725" s="0" t="inlineStr">
        <is>
          <t>'116062</t>
        </is>
      </c>
      <c r="E725" s="0" t="inlineStr">
        <is>
          <t>UNI TILLY W PURPLE:116062E-2XL</t>
        </is>
      </c>
      <c r="F725" s="0" t="inlineStr">
        <is>
          <t>'802116062084</t>
        </is>
      </c>
      <c r="G725" s="0" t="inlineStr">
        <is>
          <t>WOMENS</t>
        </is>
      </c>
      <c r="H725" s="0" t="inlineStr">
        <is>
          <t>2XL</t>
        </is>
      </c>
      <c r="I725" s="0">
        <v>51.99</v>
      </c>
      <c r="J725" s="0">
        <v>1</v>
      </c>
    </row>
    <row r="726" spans="1:10" customHeight="0">
      <c r="A726" s="0">
        <f>HYPERLINK("https://dl.dropboxusercontent.com/scl/fi/zuk0oas2l2tj216wpp4hd/116062-af.jpg?rlkey=ov4qymyto4ml5kmfgjhb6buvw&amp;dl=0","Click to download Image")</f>
      </c>
      <c r="B726" s="0">
        <f>HYPERLINK("https://dl.dropboxusercontent.com/scl/fi/77e95qdenpr8o5j4kels5/womens-short-sleeve-size-chartstilly.jpg?rlkey=7x7vx1b6tw5mghwxj8x0l7u1p&amp;dl=0","Click to download SizeChart")</f>
      </c>
      <c r="C726" s="0" t="inlineStr">
        <is>
          <t>Tilly Women's Blouse</t>
        </is>
      </c>
      <c r="D726" s="0" t="inlineStr">
        <is>
          <t>'116062</t>
        </is>
      </c>
      <c r="E726" s="0" t="inlineStr">
        <is>
          <t>UNI TILLY W PURPLE:116062F-3XL</t>
        </is>
      </c>
      <c r="F726" s="0" t="inlineStr">
        <is>
          <t>'802116062091</t>
        </is>
      </c>
      <c r="G726" s="0" t="inlineStr">
        <is>
          <t>WOMENS</t>
        </is>
      </c>
      <c r="H726" s="0" t="inlineStr">
        <is>
          <t>3XL</t>
        </is>
      </c>
      <c r="I726" s="0">
        <v>51.99</v>
      </c>
      <c r="J726" s="0">
        <v>1</v>
      </c>
    </row>
    <row r="727" spans="1:10" customHeight="0">
      <c r="A727" s="0">
        <f>HYPERLINK("https://dl.dropboxusercontent.com/scl/fi/zuk0oas2l2tj216wpp4hd/116062-af.jpg?rlkey=ov4qymyto4ml5kmfgjhb6buvw&amp;dl=0","Click to download Image")</f>
      </c>
      <c r="B727" s="0">
        <f>HYPERLINK("https://dl.dropboxusercontent.com/scl/fi/77e95qdenpr8o5j4kels5/womens-short-sleeve-size-chartstilly.jpg?rlkey=7x7vx1b6tw5mghwxj8x0l7u1p&amp;dl=0","Click to download SizeChart")</f>
      </c>
      <c r="C727" s="0" t="inlineStr">
        <is>
          <t>Tilly Women's Blouse</t>
        </is>
      </c>
      <c r="D727" s="0" t="inlineStr">
        <is>
          <t>'116062</t>
        </is>
      </c>
      <c r="E727" s="0" t="inlineStr">
        <is>
          <t>UNI TILLY W PURPLE 12 PACK:116062Z-12PK</t>
        </is>
      </c>
      <c r="F727" s="0" t="inlineStr">
        <is>
          <t>'802116062992</t>
        </is>
      </c>
      <c r="G727" s="0" t="inlineStr">
        <is>
          <t>WOMENS</t>
        </is>
      </c>
      <c r="H727" s="0" t="inlineStr">
        <is>
          <t>12 PACK</t>
        </is>
      </c>
      <c r="I727" s="0">
        <v>479.76</v>
      </c>
      <c r="J727" s="0">
        <v>0</v>
      </c>
    </row>
    <row r="728" spans="1:10" customHeight="0">
      <c r="A728" s="0">
        <f>HYPERLINK("https://dl.dropboxusercontent.com/scl/fi/clauy4cw3dub91jkzzp9d/116449af.jpg?rlkey=l87rjwxp6lfmwmv9kt7rk2pzh&amp;dl=0","Click to download Image")</f>
      </c>
      <c r="B728" s="0">
        <f>HYPERLINK("https://dl.dropboxusercontent.com/scl/fi/czhfy9xi4mc1t6tehcc5w/mens-hoodie-size-chartsluther.jpg?rlkey=dgkrt0urmalxqlojbxd5zliy7&amp;dl=0","Click to download SizeChart")</f>
      </c>
      <c r="C728" s="0" t="inlineStr">
        <is>
          <t>Luther Men's Lightweight Hoodie</t>
        </is>
      </c>
      <c r="D728" s="0" t="inlineStr">
        <is>
          <t>'116449</t>
        </is>
      </c>
      <c r="E728" s="0" t="inlineStr">
        <is>
          <t>UNI LUTHER M PURPLE:116449A - S</t>
        </is>
      </c>
      <c r="F728" s="0" t="inlineStr">
        <is>
          <t>'000000000000</t>
        </is>
      </c>
      <c r="G728" s="0" t="inlineStr">
        <is>
          <t>MENS</t>
        </is>
      </c>
      <c r="H728" s="0" t="inlineStr">
        <is>
          <t>S</t>
        </is>
      </c>
      <c r="I728" s="0">
        <v>39.99</v>
      </c>
      <c r="J728" s="0">
        <v>2</v>
      </c>
    </row>
    <row r="729" spans="1:10" customHeight="0">
      <c r="A729" s="0">
        <f>HYPERLINK("https://dl.dropboxusercontent.com/scl/fi/clauy4cw3dub91jkzzp9d/116449af.jpg?rlkey=l87rjwxp6lfmwmv9kt7rk2pzh&amp;dl=0","Click to download Image")</f>
      </c>
      <c r="B729" s="0">
        <f>HYPERLINK("https://dl.dropboxusercontent.com/scl/fi/czhfy9xi4mc1t6tehcc5w/mens-hoodie-size-chartsluther.jpg?rlkey=dgkrt0urmalxqlojbxd5zliy7&amp;dl=0","Click to download SizeChart")</f>
      </c>
      <c r="C729" s="0" t="inlineStr">
        <is>
          <t>Luther Men's Lightweight Hoodie</t>
        </is>
      </c>
      <c r="D729" s="0" t="inlineStr">
        <is>
          <t>'116449</t>
        </is>
      </c>
      <c r="E729" s="0" t="inlineStr">
        <is>
          <t>UNI LUTHER M PURPLE:116449B - M</t>
        </is>
      </c>
      <c r="F729" s="0" t="inlineStr">
        <is>
          <t>'000000000000</t>
        </is>
      </c>
      <c r="G729" s="0" t="inlineStr">
        <is>
          <t>MENS</t>
        </is>
      </c>
      <c r="H729" s="0" t="inlineStr">
        <is>
          <t>M</t>
        </is>
      </c>
      <c r="I729" s="0">
        <v>39.99</v>
      </c>
      <c r="J729" s="0">
        <v>4</v>
      </c>
    </row>
    <row r="730" spans="1:10" customHeight="0">
      <c r="A730" s="0">
        <f>HYPERLINK("https://dl.dropboxusercontent.com/scl/fi/clauy4cw3dub91jkzzp9d/116449af.jpg?rlkey=l87rjwxp6lfmwmv9kt7rk2pzh&amp;dl=0","Click to download Image")</f>
      </c>
      <c r="B730" s="0">
        <f>HYPERLINK("https://dl.dropboxusercontent.com/scl/fi/czhfy9xi4mc1t6tehcc5w/mens-hoodie-size-chartsluther.jpg?rlkey=dgkrt0urmalxqlojbxd5zliy7&amp;dl=0","Click to download SizeChart")</f>
      </c>
      <c r="C730" s="0" t="inlineStr">
        <is>
          <t>Luther Men's Lightweight Hoodie</t>
        </is>
      </c>
      <c r="D730" s="0" t="inlineStr">
        <is>
          <t>'116449</t>
        </is>
      </c>
      <c r="E730" s="0" t="inlineStr">
        <is>
          <t>UNI LUTHER M PURPLE:116449C - L</t>
        </is>
      </c>
      <c r="F730" s="0" t="inlineStr">
        <is>
          <t>'000000000000</t>
        </is>
      </c>
      <c r="G730" s="0" t="inlineStr">
        <is>
          <t>MENS</t>
        </is>
      </c>
      <c r="H730" s="0" t="inlineStr">
        <is>
          <t>L</t>
        </is>
      </c>
      <c r="I730" s="0">
        <v>39.99</v>
      </c>
      <c r="J730" s="0">
        <v>4</v>
      </c>
    </row>
    <row r="731" spans="1:10" customHeight="0">
      <c r="A731" s="0">
        <f>HYPERLINK("https://dl.dropboxusercontent.com/scl/fi/clauy4cw3dub91jkzzp9d/116449af.jpg?rlkey=l87rjwxp6lfmwmv9kt7rk2pzh&amp;dl=0","Click to download Image")</f>
      </c>
      <c r="B731" s="0">
        <f>HYPERLINK("https://dl.dropboxusercontent.com/scl/fi/czhfy9xi4mc1t6tehcc5w/mens-hoodie-size-chartsluther.jpg?rlkey=dgkrt0urmalxqlojbxd5zliy7&amp;dl=0","Click to download SizeChart")</f>
      </c>
      <c r="C731" s="0" t="inlineStr">
        <is>
          <t>Luther Men's Lightweight Hoodie</t>
        </is>
      </c>
      <c r="D731" s="0" t="inlineStr">
        <is>
          <t>'116449</t>
        </is>
      </c>
      <c r="E731" s="0" t="inlineStr">
        <is>
          <t>UNI LUTHER M PURPLE:116449D - XL</t>
        </is>
      </c>
      <c r="F731" s="0" t="inlineStr">
        <is>
          <t>'000000000000</t>
        </is>
      </c>
      <c r="G731" s="0" t="inlineStr">
        <is>
          <t>MENS</t>
        </is>
      </c>
      <c r="H731" s="0" t="inlineStr">
        <is>
          <t>XL</t>
        </is>
      </c>
      <c r="I731" s="0">
        <v>39.99</v>
      </c>
      <c r="J731" s="0">
        <v>6</v>
      </c>
    </row>
    <row r="732" spans="1:10" customHeight="0">
      <c r="A732" s="0">
        <f>HYPERLINK("https://dl.dropboxusercontent.com/scl/fi/clauy4cw3dub91jkzzp9d/116449af.jpg?rlkey=l87rjwxp6lfmwmv9kt7rk2pzh&amp;dl=0","Click to download Image")</f>
      </c>
      <c r="B732" s="0">
        <f>HYPERLINK("https://dl.dropboxusercontent.com/scl/fi/czhfy9xi4mc1t6tehcc5w/mens-hoodie-size-chartsluther.jpg?rlkey=dgkrt0urmalxqlojbxd5zliy7&amp;dl=0","Click to download SizeChart")</f>
      </c>
      <c r="C732" s="0" t="inlineStr">
        <is>
          <t>Luther Men's Lightweight Hoodie</t>
        </is>
      </c>
      <c r="D732" s="0" t="inlineStr">
        <is>
          <t>'116449</t>
        </is>
      </c>
      <c r="E732" s="0" t="inlineStr">
        <is>
          <t>UNI LUTHER M PURPLE:116449E - 2XL</t>
        </is>
      </c>
      <c r="F732" s="0" t="inlineStr">
        <is>
          <t>'000000000000</t>
        </is>
      </c>
      <c r="G732" s="0" t="inlineStr">
        <is>
          <t>MENS</t>
        </is>
      </c>
      <c r="H732" s="0" t="inlineStr">
        <is>
          <t>2XL</t>
        </is>
      </c>
      <c r="I732" s="0">
        <v>39.99</v>
      </c>
      <c r="J732" s="0">
        <v>4</v>
      </c>
    </row>
    <row r="733" spans="1:10" customHeight="0">
      <c r="A733" s="0">
        <f>HYPERLINK("https://dl.dropboxusercontent.com/scl/fi/clauy4cw3dub91jkzzp9d/116449af.jpg?rlkey=l87rjwxp6lfmwmv9kt7rk2pzh&amp;dl=0","Click to download Image")</f>
      </c>
      <c r="B733" s="0">
        <f>HYPERLINK("https://dl.dropboxusercontent.com/scl/fi/czhfy9xi4mc1t6tehcc5w/mens-hoodie-size-chartsluther.jpg?rlkey=dgkrt0urmalxqlojbxd5zliy7&amp;dl=0","Click to download SizeChart")</f>
      </c>
      <c r="C733" s="0" t="inlineStr">
        <is>
          <t>Luther Men's Lightweight Hoodie</t>
        </is>
      </c>
      <c r="D733" s="0" t="inlineStr">
        <is>
          <t>'116449</t>
        </is>
      </c>
      <c r="E733" s="0" t="inlineStr">
        <is>
          <t>UNI LUTHER M PURPLE:116449F - 3XL</t>
        </is>
      </c>
      <c r="F733" s="0" t="inlineStr">
        <is>
          <t>'000000000000</t>
        </is>
      </c>
      <c r="G733" s="0" t="inlineStr">
        <is>
          <t>MENS</t>
        </is>
      </c>
      <c r="H733" s="0" t="inlineStr">
        <is>
          <t>3XL</t>
        </is>
      </c>
      <c r="I733" s="0">
        <v>39.99</v>
      </c>
      <c r="J733" s="0">
        <v>2</v>
      </c>
    </row>
    <row r="734" spans="1:10" customHeight="0">
      <c r="A734" s="0">
        <f>HYPERLINK("https://dl.dropboxusercontent.com/scl/fi/clauy4cw3dub91jkzzp9d/116449af.jpg?rlkey=l87rjwxp6lfmwmv9kt7rk2pzh&amp;dl=0","Click to download Image")</f>
      </c>
      <c r="B734" s="0">
        <f>HYPERLINK("https://dl.dropboxusercontent.com/scl/fi/czhfy9xi4mc1t6tehcc5w/mens-hoodie-size-chartsluther.jpg?rlkey=dgkrt0urmalxqlojbxd5zliy7&amp;dl=0","Click to download SizeChart")</f>
      </c>
      <c r="C734" s="0" t="inlineStr">
        <is>
          <t>Luther Men's Lightweight Hoodie</t>
        </is>
      </c>
      <c r="D734" s="0" t="inlineStr">
        <is>
          <t>'116449</t>
        </is>
      </c>
      <c r="E734" s="0" t="inlineStr">
        <is>
          <t>UNI LUTHER M PURPLE 12 PACK (116449)</t>
        </is>
      </c>
      <c r="F734" s="0" t="inlineStr">
        <is>
          <t>'000000000000</t>
        </is>
      </c>
      <c r="G734" s="0" t="inlineStr">
        <is>
          <t>MENS</t>
        </is>
      </c>
      <c r="H734" s="0" t="inlineStr">
        <is>
          <t>12 PACK</t>
        </is>
      </c>
      <c r="I734" s="0">
        <v>383.76</v>
      </c>
      <c r="J734" s="0">
        <v>1</v>
      </c>
    </row>
    <row r="735" spans="1:10" customHeight="0">
      <c r="A735" s="0">
        <f>HYPERLINK("https://dl.dropboxusercontent.com/scl/fi/n8tugeamno4fhzfh01wa5/120882f81934.jpg?rlkey=ip8eqvk8qvv34d199k12e321q&amp;dl=0","Click to download Image")</f>
      </c>
      <c r="B735" s="0">
        <f>HYPERLINK("https://dl.dropboxusercontent.com/scl/fi/xode8vqi1okxwst7hizta/january-20205toddler.jpg?rlkey=oyvb476gk6ea3asfnkolfynqf&amp;dl=0","Click to download SizeChart")</f>
      </c>
      <c r="C735" s="0" t="inlineStr">
        <is>
          <t>Jagger Toddler Long Sleeve Shirt</t>
        </is>
      </c>
      <c r="D735" s="0" t="inlineStr">
        <is>
          <t>'121662</t>
        </is>
      </c>
      <c r="E735" s="0" t="inlineStr">
        <is>
          <t>UNI JAGGER T PE:121662A-2T</t>
        </is>
      </c>
      <c r="F735" s="0" t="inlineStr">
        <is>
          <t>'000000000000</t>
        </is>
      </c>
      <c r="G735" s="0" t="inlineStr">
        <is>
          <t>TODDLER</t>
        </is>
      </c>
      <c r="H735" s="0" t="inlineStr">
        <is>
          <t>2T</t>
        </is>
      </c>
      <c r="I735" s="0">
        <v>24.99</v>
      </c>
      <c r="J735" s="0">
        <v>1</v>
      </c>
    </row>
    <row r="736" spans="1:10" customHeight="0">
      <c r="A736" s="0">
        <f>HYPERLINK("https://dl.dropboxusercontent.com/scl/fi/n8tugeamno4fhzfh01wa5/120882f81934.jpg?rlkey=ip8eqvk8qvv34d199k12e321q&amp;dl=0","Click to download Image")</f>
      </c>
      <c r="B736" s="0">
        <f>HYPERLINK("https://dl.dropboxusercontent.com/scl/fi/xode8vqi1okxwst7hizta/january-20205toddler.jpg?rlkey=oyvb476gk6ea3asfnkolfynqf&amp;dl=0","Click to download SizeChart")</f>
      </c>
      <c r="C736" s="0" t="inlineStr">
        <is>
          <t>Jagger Toddler Long Sleeve Shirt</t>
        </is>
      </c>
      <c r="D736" s="0" t="inlineStr">
        <is>
          <t>'121662</t>
        </is>
      </c>
      <c r="E736" s="0" t="inlineStr">
        <is>
          <t>UNI JAGGER T PE:121662B-3T</t>
        </is>
      </c>
      <c r="F736" s="0" t="inlineStr">
        <is>
          <t>'000000000000</t>
        </is>
      </c>
      <c r="G736" s="0" t="inlineStr">
        <is>
          <t>TODDLER</t>
        </is>
      </c>
      <c r="H736" s="0" t="inlineStr">
        <is>
          <t>3T</t>
        </is>
      </c>
      <c r="I736" s="0">
        <v>24.99</v>
      </c>
      <c r="J736" s="0">
        <v>3</v>
      </c>
    </row>
    <row r="737" spans="1:10" customHeight="0">
      <c r="A737" s="0">
        <f>HYPERLINK("https://dl.dropboxusercontent.com/scl/fi/n8tugeamno4fhzfh01wa5/120882f81934.jpg?rlkey=ip8eqvk8qvv34d199k12e321q&amp;dl=0","Click to download Image")</f>
      </c>
      <c r="B737" s="0">
        <f>HYPERLINK("https://dl.dropboxusercontent.com/scl/fi/xode8vqi1okxwst7hizta/january-20205toddler.jpg?rlkey=oyvb476gk6ea3asfnkolfynqf&amp;dl=0","Click to download SizeChart")</f>
      </c>
      <c r="C737" s="0" t="inlineStr">
        <is>
          <t>Jagger Toddler Long Sleeve Shirt</t>
        </is>
      </c>
      <c r="D737" s="0" t="inlineStr">
        <is>
          <t>'121662</t>
        </is>
      </c>
      <c r="E737" s="0" t="inlineStr">
        <is>
          <t>UNI JAGGER T PE:121662C-4T</t>
        </is>
      </c>
      <c r="F737" s="0" t="inlineStr">
        <is>
          <t>'000000000000</t>
        </is>
      </c>
      <c r="G737" s="0" t="inlineStr">
        <is>
          <t>TODDLER</t>
        </is>
      </c>
      <c r="H737" s="0" t="inlineStr">
        <is>
          <t>4T</t>
        </is>
      </c>
      <c r="I737" s="0">
        <v>24.99</v>
      </c>
      <c r="J737" s="0">
        <v>2</v>
      </c>
    </row>
    <row r="738" spans="1:10" customHeight="0">
      <c r="A738" s="0">
        <f>HYPERLINK("https://dl.dropboxusercontent.com/scl/fi/n8tugeamno4fhzfh01wa5/120882f81934.jpg?rlkey=ip8eqvk8qvv34d199k12e321q&amp;dl=0","Click to download Image")</f>
      </c>
      <c r="B738" s="0">
        <f>HYPERLINK("https://dl.dropboxusercontent.com/scl/fi/xode8vqi1okxwst7hizta/january-20205toddler.jpg?rlkey=oyvb476gk6ea3asfnkolfynqf&amp;dl=0","Click to download SizeChart")</f>
      </c>
      <c r="C738" s="0" t="inlineStr">
        <is>
          <t>Jagger Toddler Long Sleeve Shirt</t>
        </is>
      </c>
      <c r="D738" s="0" t="inlineStr">
        <is>
          <t>'121662</t>
        </is>
      </c>
      <c r="E738" s="0" t="inlineStr">
        <is>
          <t>UNI JAGGER T PE:121662D-5T</t>
        </is>
      </c>
      <c r="F738" s="0" t="inlineStr">
        <is>
          <t>'000000000000</t>
        </is>
      </c>
      <c r="G738" s="0" t="inlineStr">
        <is>
          <t>TODDLER</t>
        </is>
      </c>
      <c r="H738" s="0" t="inlineStr">
        <is>
          <t>5T</t>
        </is>
      </c>
      <c r="I738" s="0">
        <v>24.99</v>
      </c>
      <c r="J738" s="0">
        <v>1</v>
      </c>
    </row>
    <row r="739" spans="1:10" customHeight="0">
      <c r="A739" s="0">
        <f>HYPERLINK("https://dl.dropboxusercontent.com/scl/fi/n8tugeamno4fhzfh01wa5/120882f81934.jpg?rlkey=ip8eqvk8qvv34d199k12e321q&amp;dl=0","Click to download Image")</f>
      </c>
      <c r="B739" s="0">
        <f>HYPERLINK("https://dl.dropboxusercontent.com/scl/fi/xode8vqi1okxwst7hizta/january-20205toddler.jpg?rlkey=oyvb476gk6ea3asfnkolfynqf&amp;dl=0","Click to download SizeChart")</f>
      </c>
      <c r="C739" s="0" t="inlineStr">
        <is>
          <t>Jagger Toddler Long Sleeve Shirt</t>
        </is>
      </c>
      <c r="D739" s="0" t="inlineStr">
        <is>
          <t>'121662</t>
        </is>
      </c>
      <c r="E739" s="0" t="inlineStr">
        <is>
          <t>UNI JAGGER T PE 12PK 121662</t>
        </is>
      </c>
      <c r="F739" s="0" t="inlineStr">
        <is>
          <t>'000000000000</t>
        </is>
      </c>
      <c r="G739" s="0" t="inlineStr">
        <is>
          <t>TODDLER</t>
        </is>
      </c>
      <c r="H739" s="0" t="inlineStr">
        <is>
          <t>12 PACK</t>
        </is>
      </c>
      <c r="I739" s="0">
        <v>239.76</v>
      </c>
      <c r="J739" s="0">
        <v>0</v>
      </c>
    </row>
    <row r="740" spans="1:10" customHeight="0">
      <c r="A740" s="0">
        <f>HYPERLINK("https://dl.dropboxusercontent.com/scl/fi/t6q667q9sxsyif9yl6zeg/125362t.jpg?rlkey=tdvwitr4y4ovtkshhshen6cig&amp;dl=0","Click to download Image")</f>
      </c>
      <c r="C740" s="0" t="inlineStr">
        <is>
          <t>Hali Infant Bodysuit</t>
        </is>
      </c>
      <c r="D740" s="0" t="inlineStr">
        <is>
          <t>'125362</t>
        </is>
      </c>
      <c r="E740" s="0" t="inlineStr">
        <is>
          <t>UNI HALI I PE:125362A-0-3M</t>
        </is>
      </c>
      <c r="F740" s="0" t="inlineStr">
        <is>
          <t>'802125362007</t>
        </is>
      </c>
      <c r="G740" s="0" t="inlineStr">
        <is>
          <t>INFANT</t>
        </is>
      </c>
      <c r="H740" s="0" t="inlineStr">
        <is>
          <t>0-3M</t>
        </is>
      </c>
      <c r="I740" s="0">
        <v>29.99</v>
      </c>
      <c r="J740" s="0">
        <v>5</v>
      </c>
    </row>
    <row r="741" spans="1:10" customHeight="0">
      <c r="A741" s="0">
        <f>HYPERLINK("https://dl.dropboxusercontent.com/scl/fi/t6q667q9sxsyif9yl6zeg/125362t.jpg?rlkey=tdvwitr4y4ovtkshhshen6cig&amp;dl=0","Click to download Image")</f>
      </c>
      <c r="C741" s="0" t="inlineStr">
        <is>
          <t>Hali Infant Bodysuit</t>
        </is>
      </c>
      <c r="D741" s="0" t="inlineStr">
        <is>
          <t>'125362</t>
        </is>
      </c>
      <c r="E741" s="0" t="inlineStr">
        <is>
          <t>UNI HALI I PE:125362B-3-6M</t>
        </is>
      </c>
      <c r="F741" s="0" t="inlineStr">
        <is>
          <t>'802125362014</t>
        </is>
      </c>
      <c r="G741" s="0" t="inlineStr">
        <is>
          <t>INFANT</t>
        </is>
      </c>
      <c r="H741" s="0" t="inlineStr">
        <is>
          <t>3-6M</t>
        </is>
      </c>
      <c r="I741" s="0">
        <v>29.99</v>
      </c>
      <c r="J741" s="0">
        <v>3</v>
      </c>
    </row>
    <row r="742" spans="1:10" customHeight="0">
      <c r="A742" s="0">
        <f>HYPERLINK("https://dl.dropboxusercontent.com/scl/fi/t6q667q9sxsyif9yl6zeg/125362t.jpg?rlkey=tdvwitr4y4ovtkshhshen6cig&amp;dl=0","Click to download Image")</f>
      </c>
      <c r="C742" s="0" t="inlineStr">
        <is>
          <t>Hali Infant Bodysuit</t>
        </is>
      </c>
      <c r="D742" s="0" t="inlineStr">
        <is>
          <t>'125362</t>
        </is>
      </c>
      <c r="E742" s="0" t="inlineStr">
        <is>
          <t>UNI HALI I PE:125362C-6-9M</t>
        </is>
      </c>
      <c r="F742" s="0" t="inlineStr">
        <is>
          <t>'802125362021</t>
        </is>
      </c>
      <c r="G742" s="0" t="inlineStr">
        <is>
          <t>INFANT</t>
        </is>
      </c>
      <c r="H742" s="0" t="inlineStr">
        <is>
          <t>6-9M</t>
        </is>
      </c>
      <c r="I742" s="0">
        <v>29.99</v>
      </c>
      <c r="J742" s="0">
        <v>6</v>
      </c>
    </row>
    <row r="743" spans="1:10" customHeight="0">
      <c r="A743" s="0">
        <f>HYPERLINK("https://dl.dropboxusercontent.com/scl/fi/t6q667q9sxsyif9yl6zeg/125362t.jpg?rlkey=tdvwitr4y4ovtkshhshen6cig&amp;dl=0","Click to download Image")</f>
      </c>
      <c r="C743" s="0" t="inlineStr">
        <is>
          <t>Hali Infant Bodysuit</t>
        </is>
      </c>
      <c r="D743" s="0" t="inlineStr">
        <is>
          <t>'125362</t>
        </is>
      </c>
      <c r="E743" s="0" t="inlineStr">
        <is>
          <t>UNI HALI I PE:125362F-12M</t>
        </is>
      </c>
      <c r="F743" s="0" t="inlineStr">
        <is>
          <t>'802125362038</t>
        </is>
      </c>
      <c r="G743" s="0" t="inlineStr">
        <is>
          <t>INFANT</t>
        </is>
      </c>
      <c r="H743" s="0" t="inlineStr">
        <is>
          <t>12M</t>
        </is>
      </c>
      <c r="I743" s="0">
        <v>29.99</v>
      </c>
      <c r="J743" s="0">
        <v>4</v>
      </c>
    </row>
    <row r="744" spans="1:10" customHeight="0">
      <c r="A744" s="0">
        <f>HYPERLINK("https://dl.dropboxusercontent.com/scl/fi/t6q667q9sxsyif9yl6zeg/125362t.jpg?rlkey=tdvwitr4y4ovtkshhshen6cig&amp;dl=0","Click to download Image")</f>
      </c>
      <c r="C744" s="0" t="inlineStr">
        <is>
          <t>Hali Infant Bodysuit</t>
        </is>
      </c>
      <c r="D744" s="0" t="inlineStr">
        <is>
          <t>'125362</t>
        </is>
      </c>
      <c r="E744" s="0" t="inlineStr">
        <is>
          <t>UNI HALI I PE 12PK:125362Z-12PK</t>
        </is>
      </c>
      <c r="F744" s="0" t="inlineStr">
        <is>
          <t>'802125362991</t>
        </is>
      </c>
      <c r="G744" s="0" t="inlineStr">
        <is>
          <t>INFANT</t>
        </is>
      </c>
      <c r="H744" s="0" t="inlineStr">
        <is>
          <t>12 PACK</t>
        </is>
      </c>
      <c r="I744" s="0">
        <v>288</v>
      </c>
      <c r="J744" s="0">
        <v>1</v>
      </c>
    </row>
    <row r="745" spans="1:10" customHeight="0">
      <c r="A745" s="0">
        <f>HYPERLINK("https://dl.dropboxusercontent.com/scl/fi/lnh1m0kw40a6jxz57xj3b/125825t.jpg?rlkey=l8rhn4frtiju55wmee01h4biy&amp;dl=0","Click to download Image")</f>
      </c>
      <c r="C745" s="0" t="inlineStr">
        <is>
          <t>Hamp Infant Bodysuit</t>
        </is>
      </c>
      <c r="D745" s="0" t="inlineStr">
        <is>
          <t>'125825</t>
        </is>
      </c>
      <c r="E745" s="0" t="inlineStr">
        <is>
          <t>UNI HAMP I CO:125825A-0-3M</t>
        </is>
      </c>
      <c r="F745" s="0" t="inlineStr">
        <is>
          <t>'802125825007</t>
        </is>
      </c>
      <c r="G745" s="0" t="inlineStr">
        <is>
          <t>INFANT</t>
        </is>
      </c>
      <c r="H745" s="0" t="inlineStr">
        <is>
          <t>0-3M</t>
        </is>
      </c>
      <c r="I745" s="0">
        <v>29.99</v>
      </c>
      <c r="J745" s="0">
        <v>9</v>
      </c>
    </row>
    <row r="746" spans="1:10" customHeight="0">
      <c r="A746" s="0">
        <f>HYPERLINK("https://dl.dropboxusercontent.com/scl/fi/lnh1m0kw40a6jxz57xj3b/125825t.jpg?rlkey=l8rhn4frtiju55wmee01h4biy&amp;dl=0","Click to download Image")</f>
      </c>
      <c r="C746" s="0" t="inlineStr">
        <is>
          <t>Hamp Infant Bodysuit</t>
        </is>
      </c>
      <c r="D746" s="0" t="inlineStr">
        <is>
          <t>'125825</t>
        </is>
      </c>
      <c r="E746" s="0" t="inlineStr">
        <is>
          <t>UNI HAMP I CO:125825B-3-6M</t>
        </is>
      </c>
      <c r="F746" s="0" t="inlineStr">
        <is>
          <t>'802125825014</t>
        </is>
      </c>
      <c r="G746" s="0" t="inlineStr">
        <is>
          <t>INFANT</t>
        </is>
      </c>
      <c r="H746" s="0" t="inlineStr">
        <is>
          <t>3-6M</t>
        </is>
      </c>
      <c r="I746" s="0">
        <v>29.99</v>
      </c>
      <c r="J746" s="0">
        <v>9</v>
      </c>
    </row>
    <row r="747" spans="1:10" customHeight="0">
      <c r="A747" s="0">
        <f>HYPERLINK("https://dl.dropboxusercontent.com/scl/fi/lnh1m0kw40a6jxz57xj3b/125825t.jpg?rlkey=l8rhn4frtiju55wmee01h4biy&amp;dl=0","Click to download Image")</f>
      </c>
      <c r="C747" s="0" t="inlineStr">
        <is>
          <t>Hamp Infant Bodysuit</t>
        </is>
      </c>
      <c r="D747" s="0" t="inlineStr">
        <is>
          <t>'125825</t>
        </is>
      </c>
      <c r="E747" s="0" t="inlineStr">
        <is>
          <t>UNI HAMP I CO:125825C-6-9M</t>
        </is>
      </c>
      <c r="F747" s="0" t="inlineStr">
        <is>
          <t>'802125825021</t>
        </is>
      </c>
      <c r="G747" s="0" t="inlineStr">
        <is>
          <t>INFANT</t>
        </is>
      </c>
      <c r="H747" s="0" t="inlineStr">
        <is>
          <t>6-9M</t>
        </is>
      </c>
      <c r="I747" s="0">
        <v>29.99</v>
      </c>
      <c r="J747" s="0">
        <v>10</v>
      </c>
    </row>
    <row r="748" spans="1:10" customHeight="0">
      <c r="A748" s="0">
        <f>HYPERLINK("https://dl.dropboxusercontent.com/scl/fi/lnh1m0kw40a6jxz57xj3b/125825t.jpg?rlkey=l8rhn4frtiju55wmee01h4biy&amp;dl=0","Click to download Image")</f>
      </c>
      <c r="C748" s="0" t="inlineStr">
        <is>
          <t>Hamp Infant Bodysuit</t>
        </is>
      </c>
      <c r="D748" s="0" t="inlineStr">
        <is>
          <t>'125825</t>
        </is>
      </c>
      <c r="E748" s="0" t="inlineStr">
        <is>
          <t>UNI HAMP I CO:125825F-12M</t>
        </is>
      </c>
      <c r="F748" s="0" t="inlineStr">
        <is>
          <t>'802125825038</t>
        </is>
      </c>
      <c r="G748" s="0" t="inlineStr">
        <is>
          <t>INFANT</t>
        </is>
      </c>
      <c r="H748" s="0" t="inlineStr">
        <is>
          <t>12M</t>
        </is>
      </c>
      <c r="I748" s="0">
        <v>29.99</v>
      </c>
      <c r="J748" s="0">
        <v>9</v>
      </c>
    </row>
    <row r="749" spans="1:10" customHeight="0">
      <c r="A749" s="0">
        <f>HYPERLINK("https://dl.dropboxusercontent.com/scl/fi/lnh1m0kw40a6jxz57xj3b/125825t.jpg?rlkey=l8rhn4frtiju55wmee01h4biy&amp;dl=0","Click to download Image")</f>
      </c>
      <c r="C749" s="0" t="inlineStr">
        <is>
          <t>Hamp Infant Bodysuit</t>
        </is>
      </c>
      <c r="D749" s="0" t="inlineStr">
        <is>
          <t>'125825</t>
        </is>
      </c>
      <c r="E749" s="0" t="inlineStr">
        <is>
          <t>UNI HAMP I CO 12PK:125825Z-12PK</t>
        </is>
      </c>
      <c r="F749" s="0" t="inlineStr">
        <is>
          <t>'802125825991</t>
        </is>
      </c>
      <c r="G749" s="0" t="inlineStr">
        <is>
          <t>INFANT</t>
        </is>
      </c>
      <c r="H749" s="0" t="inlineStr">
        <is>
          <t>12 PACK</t>
        </is>
      </c>
      <c r="I749" s="0">
        <v>288</v>
      </c>
      <c r="J749" s="0">
        <v>3</v>
      </c>
    </row>
    <row r="750" spans="1:10" customHeight="0">
      <c r="A750" s="0">
        <f>HYPERLINK("https://dl.dropboxusercontent.com/scl/fi/ksap5ifpetrb17eqdzbog/124630t.jpg?rlkey=2forqvzsje2u0be2mfbfj6hjx&amp;dl=0","Click to download Image")</f>
      </c>
      <c r="C750" s="0" t="inlineStr">
        <is>
          <t>Irma Youth T-shirt</t>
        </is>
      </c>
      <c r="D750" s="0" t="inlineStr">
        <is>
          <t>'124630</t>
        </is>
      </c>
      <c r="E750" s="0" t="inlineStr">
        <is>
          <t>UNI IRMA Y GY:124630B-YS</t>
        </is>
      </c>
      <c r="F750" s="0" t="inlineStr">
        <is>
          <t>'802124630015</t>
        </is>
      </c>
      <c r="G750" s="0" t="inlineStr">
        <is>
          <t>YOUTH</t>
        </is>
      </c>
      <c r="H750" s="0" t="inlineStr">
        <is>
          <t>YS</t>
        </is>
      </c>
      <c r="I750" s="0">
        <v>29.99</v>
      </c>
      <c r="J750" s="0">
        <v>5</v>
      </c>
    </row>
    <row r="751" spans="1:10" customHeight="0">
      <c r="A751" s="0">
        <f>HYPERLINK("https://dl.dropboxusercontent.com/scl/fi/ksap5ifpetrb17eqdzbog/124630t.jpg?rlkey=2forqvzsje2u0be2mfbfj6hjx&amp;dl=0","Click to download Image")</f>
      </c>
      <c r="C751" s="0" t="inlineStr">
        <is>
          <t>Irma Youth T-shirt</t>
        </is>
      </c>
      <c r="D751" s="0" t="inlineStr">
        <is>
          <t>'124630</t>
        </is>
      </c>
      <c r="E751" s="0" t="inlineStr">
        <is>
          <t>UNI IRMA Y GY:124630C-YM</t>
        </is>
      </c>
      <c r="F751" s="0" t="inlineStr">
        <is>
          <t>'802124630022</t>
        </is>
      </c>
      <c r="G751" s="0" t="inlineStr">
        <is>
          <t>YOUTH</t>
        </is>
      </c>
      <c r="H751" s="0" t="inlineStr">
        <is>
          <t>YM</t>
        </is>
      </c>
      <c r="I751" s="0">
        <v>29.99</v>
      </c>
      <c r="J751" s="0">
        <v>6</v>
      </c>
    </row>
    <row r="752" spans="1:10" customHeight="0">
      <c r="A752" s="0">
        <f>HYPERLINK("https://dl.dropboxusercontent.com/scl/fi/ksap5ifpetrb17eqdzbog/124630t.jpg?rlkey=2forqvzsje2u0be2mfbfj6hjx&amp;dl=0","Click to download Image")</f>
      </c>
      <c r="C752" s="0" t="inlineStr">
        <is>
          <t>Irma Youth T-shirt</t>
        </is>
      </c>
      <c r="D752" s="0" t="inlineStr">
        <is>
          <t>'124630</t>
        </is>
      </c>
      <c r="E752" s="0" t="inlineStr">
        <is>
          <t>UNI IRMA Y GY:124630D-YL</t>
        </is>
      </c>
      <c r="F752" s="0" t="inlineStr">
        <is>
          <t>'802124630039</t>
        </is>
      </c>
      <c r="G752" s="0" t="inlineStr">
        <is>
          <t>YOUTH</t>
        </is>
      </c>
      <c r="H752" s="0" t="inlineStr">
        <is>
          <t>YL</t>
        </is>
      </c>
      <c r="I752" s="0">
        <v>29.99</v>
      </c>
      <c r="J752" s="0">
        <v>7</v>
      </c>
    </row>
    <row r="753" spans="1:10" customHeight="0">
      <c r="A753" s="0">
        <f>HYPERLINK("https://dl.dropboxusercontent.com/scl/fi/ksap5ifpetrb17eqdzbog/124630t.jpg?rlkey=2forqvzsje2u0be2mfbfj6hjx&amp;dl=0","Click to download Image")</f>
      </c>
      <c r="C753" s="0" t="inlineStr">
        <is>
          <t>Irma Youth T-shirt</t>
        </is>
      </c>
      <c r="D753" s="0" t="inlineStr">
        <is>
          <t>'124630</t>
        </is>
      </c>
      <c r="E753" s="0" t="inlineStr">
        <is>
          <t>UNI IRMA Y GY:124630E-YXL</t>
        </is>
      </c>
      <c r="F753" s="0" t="inlineStr">
        <is>
          <t>'802124630046</t>
        </is>
      </c>
      <c r="G753" s="0" t="inlineStr">
        <is>
          <t>YOUTH</t>
        </is>
      </c>
      <c r="H753" s="0" t="inlineStr">
        <is>
          <t>YXL</t>
        </is>
      </c>
      <c r="I753" s="0">
        <v>29.99</v>
      </c>
      <c r="J753" s="0">
        <v>6</v>
      </c>
    </row>
    <row r="754" spans="1:10" customHeight="0">
      <c r="A754" s="0">
        <f>HYPERLINK("https://dl.dropboxusercontent.com/scl/fi/ksap5ifpetrb17eqdzbog/124630t.jpg?rlkey=2forqvzsje2u0be2mfbfj6hjx&amp;dl=0","Click to download Image")</f>
      </c>
      <c r="C754" s="0" t="inlineStr">
        <is>
          <t>Irma Youth T-shirt</t>
        </is>
      </c>
      <c r="D754" s="0" t="inlineStr">
        <is>
          <t>'124630</t>
        </is>
      </c>
      <c r="E754" s="0" t="inlineStr">
        <is>
          <t>UNI IRMA Y GY 12PK:124630Z-12PK</t>
        </is>
      </c>
      <c r="F754" s="0" t="inlineStr">
        <is>
          <t>'802124630992</t>
        </is>
      </c>
      <c r="G754" s="0" t="inlineStr">
        <is>
          <t>YOUTH</t>
        </is>
      </c>
      <c r="H754" s="0" t="inlineStr">
        <is>
          <t>12 PACK</t>
        </is>
      </c>
      <c r="I754" s="0">
        <v>288</v>
      </c>
      <c r="J754" s="0">
        <v>1</v>
      </c>
    </row>
    <row r="755" spans="1:10" customHeight="0">
      <c r="A755" s="0">
        <f>HYPERLINK("https://dl.dropboxusercontent.com/scl/fi/x1pgzve3j4qi3gwcyw1qm/124630t.jpg?rlkey=jh2rbdy28q1epypot25i1105w&amp;dl=0","Click to download Image")</f>
      </c>
      <c r="C755" s="0" t="inlineStr">
        <is>
          <t>Irma Toddler T-shirt</t>
        </is>
      </c>
      <c r="D755" s="0" t="inlineStr">
        <is>
          <t>'124714</t>
        </is>
      </c>
      <c r="E755" s="0" t="inlineStr">
        <is>
          <t>UNI IRMA T GY:124714A-2T</t>
        </is>
      </c>
      <c r="F755" s="0" t="inlineStr">
        <is>
          <t>'802124714081</t>
        </is>
      </c>
      <c r="G755" s="0" t="inlineStr">
        <is>
          <t>TODDLER</t>
        </is>
      </c>
      <c r="H755" s="0" t="inlineStr">
        <is>
          <t>2T</t>
        </is>
      </c>
      <c r="I755" s="0">
        <v>29.99</v>
      </c>
      <c r="J755" s="0">
        <v>10</v>
      </c>
    </row>
    <row r="756" spans="1:10" customHeight="0">
      <c r="A756" s="0">
        <f>HYPERLINK("https://dl.dropboxusercontent.com/scl/fi/x1pgzve3j4qi3gwcyw1qm/124630t.jpg?rlkey=jh2rbdy28q1epypot25i1105w&amp;dl=0","Click to download Image")</f>
      </c>
      <c r="C756" s="0" t="inlineStr">
        <is>
          <t>Irma Toddler T-shirt</t>
        </is>
      </c>
      <c r="D756" s="0" t="inlineStr">
        <is>
          <t>'124714</t>
        </is>
      </c>
      <c r="E756" s="0" t="inlineStr">
        <is>
          <t>UNI IRMA T GY:124714B-3T</t>
        </is>
      </c>
      <c r="F756" s="0" t="inlineStr">
        <is>
          <t>'802124714098</t>
        </is>
      </c>
      <c r="G756" s="0" t="inlineStr">
        <is>
          <t>TODDLER</t>
        </is>
      </c>
      <c r="H756" s="0" t="inlineStr">
        <is>
          <t>3T</t>
        </is>
      </c>
      <c r="I756" s="0">
        <v>29.99</v>
      </c>
      <c r="J756" s="0">
        <v>10</v>
      </c>
    </row>
    <row r="757" spans="1:10" customHeight="0">
      <c r="A757" s="0">
        <f>HYPERLINK("https://dl.dropboxusercontent.com/scl/fi/x1pgzve3j4qi3gwcyw1qm/124630t.jpg?rlkey=jh2rbdy28q1epypot25i1105w&amp;dl=0","Click to download Image")</f>
      </c>
      <c r="C757" s="0" t="inlineStr">
        <is>
          <t>Irma Toddler T-shirt</t>
        </is>
      </c>
      <c r="D757" s="0" t="inlineStr">
        <is>
          <t>'124714</t>
        </is>
      </c>
      <c r="E757" s="0" t="inlineStr">
        <is>
          <t>UNI IRMA T GY:124714C-4T</t>
        </is>
      </c>
      <c r="F757" s="0" t="inlineStr">
        <is>
          <t>'802124714104</t>
        </is>
      </c>
      <c r="G757" s="0" t="inlineStr">
        <is>
          <t>TODDLER</t>
        </is>
      </c>
      <c r="H757" s="0" t="inlineStr">
        <is>
          <t>4T</t>
        </is>
      </c>
      <c r="I757" s="0">
        <v>29.99</v>
      </c>
      <c r="J757" s="0">
        <v>10</v>
      </c>
    </row>
    <row r="758" spans="1:10" customHeight="0">
      <c r="A758" s="0">
        <f>HYPERLINK("https://dl.dropboxusercontent.com/scl/fi/x1pgzve3j4qi3gwcyw1qm/124630t.jpg?rlkey=jh2rbdy28q1epypot25i1105w&amp;dl=0","Click to download Image")</f>
      </c>
      <c r="C758" s="0" t="inlineStr">
        <is>
          <t>Irma Toddler T-shirt</t>
        </is>
      </c>
      <c r="D758" s="0" t="inlineStr">
        <is>
          <t>'124714</t>
        </is>
      </c>
      <c r="E758" s="0" t="inlineStr">
        <is>
          <t>UNI IRMA T GY:124714D-5T</t>
        </is>
      </c>
      <c r="F758" s="0" t="inlineStr">
        <is>
          <t>'802124714111</t>
        </is>
      </c>
      <c r="G758" s="0" t="inlineStr">
        <is>
          <t>TODDLER</t>
        </is>
      </c>
      <c r="H758" s="0" t="inlineStr">
        <is>
          <t>5T</t>
        </is>
      </c>
      <c r="I758" s="0">
        <v>29.99</v>
      </c>
      <c r="J758" s="0">
        <v>9</v>
      </c>
    </row>
    <row r="759" spans="1:10" customHeight="0">
      <c r="A759" s="0">
        <f>HYPERLINK("https://dl.dropboxusercontent.com/scl/fi/x1pgzve3j4qi3gwcyw1qm/124630t.jpg?rlkey=jh2rbdy28q1epypot25i1105w&amp;dl=0","Click to download Image")</f>
      </c>
      <c r="C759" s="0" t="inlineStr">
        <is>
          <t>Irma Toddler T-shirt</t>
        </is>
      </c>
      <c r="D759" s="0" t="inlineStr">
        <is>
          <t>'124714</t>
        </is>
      </c>
      <c r="E759" s="0" t="inlineStr">
        <is>
          <t>UNI IRMA T GY 12PK:124714Z-12PK</t>
        </is>
      </c>
      <c r="F759" s="0" t="inlineStr">
        <is>
          <t>'802124714999</t>
        </is>
      </c>
      <c r="G759" s="0" t="inlineStr">
        <is>
          <t>TODDLER</t>
        </is>
      </c>
      <c r="H759" s="0" t="inlineStr">
        <is>
          <t>12 PACK</t>
        </is>
      </c>
      <c r="I759" s="0">
        <v>288</v>
      </c>
      <c r="J759" s="0">
        <v>3</v>
      </c>
    </row>
    <row r="760" spans="1:10" customHeight="0">
      <c r="A760" s="0">
        <f>HYPERLINK("https://dl.dropboxusercontent.com/scl/fi/wmhsjg0ohccxgzgq6eija/125634t.jpg?rlkey=n8cytxxibqkzzi4jptg9c6cux&amp;dl=0","Click to download Image")</f>
      </c>
      <c r="C760" s="0" t="inlineStr">
        <is>
          <t>Reta Youth Shirt</t>
        </is>
      </c>
      <c r="D760" s="0" t="inlineStr">
        <is>
          <t>'125634</t>
        </is>
      </c>
      <c r="E760" s="0" t="inlineStr">
        <is>
          <t>UNI RETA Y PE:125634B-YS</t>
        </is>
      </c>
      <c r="F760" s="0" t="inlineStr">
        <is>
          <t>'802125634012</t>
        </is>
      </c>
      <c r="G760" s="0" t="inlineStr">
        <is>
          <t>YOUTH</t>
        </is>
      </c>
      <c r="H760" s="0" t="inlineStr">
        <is>
          <t>YS</t>
        </is>
      </c>
      <c r="I760" s="0">
        <v>29.99</v>
      </c>
      <c r="J760" s="0">
        <v>3</v>
      </c>
    </row>
    <row r="761" spans="1:10" customHeight="0">
      <c r="A761" s="0">
        <f>HYPERLINK("https://dl.dropboxusercontent.com/scl/fi/wmhsjg0ohccxgzgq6eija/125634t.jpg?rlkey=n8cytxxibqkzzi4jptg9c6cux&amp;dl=0","Click to download Image")</f>
      </c>
      <c r="C761" s="0" t="inlineStr">
        <is>
          <t>Reta Youth Shirt</t>
        </is>
      </c>
      <c r="D761" s="0" t="inlineStr">
        <is>
          <t>'125634</t>
        </is>
      </c>
      <c r="E761" s="0" t="inlineStr">
        <is>
          <t>UNI RETA Y PE:125634C-YM</t>
        </is>
      </c>
      <c r="F761" s="0" t="inlineStr">
        <is>
          <t>'802125634029</t>
        </is>
      </c>
      <c r="G761" s="0" t="inlineStr">
        <is>
          <t>YOUTH</t>
        </is>
      </c>
      <c r="H761" s="0" t="inlineStr">
        <is>
          <t>YM</t>
        </is>
      </c>
      <c r="I761" s="0">
        <v>29.99</v>
      </c>
      <c r="J761" s="0">
        <v>2</v>
      </c>
    </row>
    <row r="762" spans="1:10" customHeight="0">
      <c r="A762" s="0">
        <f>HYPERLINK("https://dl.dropboxusercontent.com/scl/fi/wmhsjg0ohccxgzgq6eija/125634t.jpg?rlkey=n8cytxxibqkzzi4jptg9c6cux&amp;dl=0","Click to download Image")</f>
      </c>
      <c r="C762" s="0" t="inlineStr">
        <is>
          <t>Reta Youth Shirt</t>
        </is>
      </c>
      <c r="D762" s="0" t="inlineStr">
        <is>
          <t>'125634</t>
        </is>
      </c>
      <c r="E762" s="0" t="inlineStr">
        <is>
          <t>UNI RETA Y PE:125634D-YL</t>
        </is>
      </c>
      <c r="F762" s="0" t="inlineStr">
        <is>
          <t>'802125634036</t>
        </is>
      </c>
      <c r="G762" s="0" t="inlineStr">
        <is>
          <t>YOUTH</t>
        </is>
      </c>
      <c r="H762" s="0" t="inlineStr">
        <is>
          <t>YL</t>
        </is>
      </c>
      <c r="I762" s="0">
        <v>29.99</v>
      </c>
      <c r="J762" s="0">
        <v>2</v>
      </c>
    </row>
    <row r="763" spans="1:10" customHeight="0">
      <c r="A763" s="0">
        <f>HYPERLINK("https://dl.dropboxusercontent.com/scl/fi/wmhsjg0ohccxgzgq6eija/125634t.jpg?rlkey=n8cytxxibqkzzi4jptg9c6cux&amp;dl=0","Click to download Image")</f>
      </c>
      <c r="C763" s="0" t="inlineStr">
        <is>
          <t>Reta Youth Shirt</t>
        </is>
      </c>
      <c r="D763" s="0" t="inlineStr">
        <is>
          <t>'125634</t>
        </is>
      </c>
      <c r="E763" s="0" t="inlineStr">
        <is>
          <t>UNI RETA Y PE:125634E-YXL</t>
        </is>
      </c>
      <c r="F763" s="0" t="inlineStr">
        <is>
          <t>'802125634043</t>
        </is>
      </c>
      <c r="G763" s="0" t="inlineStr">
        <is>
          <t>YOUTH</t>
        </is>
      </c>
      <c r="H763" s="0" t="inlineStr">
        <is>
          <t>YXL</t>
        </is>
      </c>
      <c r="I763" s="0">
        <v>29.99</v>
      </c>
      <c r="J763" s="0">
        <v>2</v>
      </c>
    </row>
    <row r="764" spans="1:10" customHeight="0">
      <c r="A764" s="0">
        <f>HYPERLINK("https://dl.dropboxusercontent.com/scl/fi/wmhsjg0ohccxgzgq6eija/125634t.jpg?rlkey=n8cytxxibqkzzi4jptg9c6cux&amp;dl=0","Click to download Image")</f>
      </c>
      <c r="C764" s="0" t="inlineStr">
        <is>
          <t>Reta Youth Shirt</t>
        </is>
      </c>
      <c r="D764" s="0" t="inlineStr">
        <is>
          <t>'125634</t>
        </is>
      </c>
      <c r="E764" s="0" t="inlineStr">
        <is>
          <t>UNI RETA Y PE 12PK:125634Z-12PK</t>
        </is>
      </c>
      <c r="F764" s="0" t="inlineStr">
        <is>
          <t>'802125634999</t>
        </is>
      </c>
      <c r="G764" s="0" t="inlineStr">
        <is>
          <t>YOUTH</t>
        </is>
      </c>
      <c r="H764" s="0" t="inlineStr">
        <is>
          <t>12 PACK</t>
        </is>
      </c>
      <c r="I764" s="0">
        <v>288</v>
      </c>
      <c r="J764" s="0">
        <v>0</v>
      </c>
    </row>
    <row r="765" spans="1:10" customHeight="0">
      <c r="A765" s="0">
        <f>HYPERLINK("https://dl.dropboxusercontent.com/scl/fi/rpvkvijtglxsra9dyxo5h/125634t.jpg?rlkey=5v3716rzerkizlpfbyv7u9zyo&amp;dl=0","Click to download Image")</f>
      </c>
      <c r="C765" s="0" t="inlineStr">
        <is>
          <t>Reta Toddler Shirt</t>
        </is>
      </c>
      <c r="D765" s="0" t="inlineStr">
        <is>
          <t>'126935</t>
        </is>
      </c>
      <c r="E765" s="0" t="inlineStr">
        <is>
          <t>UNI RETA T PE:126935A-2T</t>
        </is>
      </c>
      <c r="F765" s="0" t="inlineStr">
        <is>
          <t>'802126935088</t>
        </is>
      </c>
      <c r="G765" s="0" t="inlineStr">
        <is>
          <t>TODDLER</t>
        </is>
      </c>
      <c r="H765" s="0" t="inlineStr">
        <is>
          <t>2T</t>
        </is>
      </c>
      <c r="I765" s="0">
        <v>29.99</v>
      </c>
      <c r="J765" s="0">
        <v>8</v>
      </c>
    </row>
    <row r="766" spans="1:10" customHeight="0">
      <c r="A766" s="0">
        <f>HYPERLINK("https://dl.dropboxusercontent.com/scl/fi/rpvkvijtglxsra9dyxo5h/125634t.jpg?rlkey=5v3716rzerkizlpfbyv7u9zyo&amp;dl=0","Click to download Image")</f>
      </c>
      <c r="C766" s="0" t="inlineStr">
        <is>
          <t>Reta Toddler Shirt</t>
        </is>
      </c>
      <c r="D766" s="0" t="inlineStr">
        <is>
          <t>'126935</t>
        </is>
      </c>
      <c r="E766" s="0" t="inlineStr">
        <is>
          <t>UNI RETA T PE:126935B-3T</t>
        </is>
      </c>
      <c r="F766" s="0" t="inlineStr">
        <is>
          <t>'802126935095</t>
        </is>
      </c>
      <c r="G766" s="0" t="inlineStr">
        <is>
          <t>TODDLER</t>
        </is>
      </c>
      <c r="H766" s="0" t="inlineStr">
        <is>
          <t>3T</t>
        </is>
      </c>
      <c r="I766" s="0">
        <v>29.99</v>
      </c>
      <c r="J766" s="0">
        <v>8</v>
      </c>
    </row>
    <row r="767" spans="1:10" customHeight="0">
      <c r="A767" s="0">
        <f>HYPERLINK("https://dl.dropboxusercontent.com/scl/fi/rpvkvijtglxsra9dyxo5h/125634t.jpg?rlkey=5v3716rzerkizlpfbyv7u9zyo&amp;dl=0","Click to download Image")</f>
      </c>
      <c r="C767" s="0" t="inlineStr">
        <is>
          <t>Reta Toddler Shirt</t>
        </is>
      </c>
      <c r="D767" s="0" t="inlineStr">
        <is>
          <t>'126935</t>
        </is>
      </c>
      <c r="E767" s="0" t="inlineStr">
        <is>
          <t>UNI RETA T PE:126935C-4T</t>
        </is>
      </c>
      <c r="F767" s="0" t="inlineStr">
        <is>
          <t>'802126935101</t>
        </is>
      </c>
      <c r="G767" s="0" t="inlineStr">
        <is>
          <t>TODDLER</t>
        </is>
      </c>
      <c r="H767" s="0" t="inlineStr">
        <is>
          <t>4T</t>
        </is>
      </c>
      <c r="I767" s="0">
        <v>29.99</v>
      </c>
      <c r="J767" s="0">
        <v>8</v>
      </c>
    </row>
    <row r="768" spans="1:10" customHeight="0">
      <c r="A768" s="0">
        <f>HYPERLINK("https://dl.dropboxusercontent.com/scl/fi/rpvkvijtglxsra9dyxo5h/125634t.jpg?rlkey=5v3716rzerkizlpfbyv7u9zyo&amp;dl=0","Click to download Image")</f>
      </c>
      <c r="C768" s="0" t="inlineStr">
        <is>
          <t>Reta Toddler Shirt</t>
        </is>
      </c>
      <c r="D768" s="0" t="inlineStr">
        <is>
          <t>'126935</t>
        </is>
      </c>
      <c r="E768" s="0" t="inlineStr">
        <is>
          <t>UNI RETA T PE:126935D-5T</t>
        </is>
      </c>
      <c r="F768" s="0" t="inlineStr">
        <is>
          <t>'802126935118</t>
        </is>
      </c>
      <c r="G768" s="0" t="inlineStr">
        <is>
          <t>TODDLER</t>
        </is>
      </c>
      <c r="H768" s="0" t="inlineStr">
        <is>
          <t>5T</t>
        </is>
      </c>
      <c r="I768" s="0">
        <v>29.99</v>
      </c>
      <c r="J768" s="0">
        <v>8</v>
      </c>
    </row>
    <row r="769" spans="1:10" customHeight="0">
      <c r="A769" s="0">
        <f>HYPERLINK("https://dl.dropboxusercontent.com/scl/fi/rpvkvijtglxsra9dyxo5h/125634t.jpg?rlkey=5v3716rzerkizlpfbyv7u9zyo&amp;dl=0","Click to download Image")</f>
      </c>
      <c r="C769" s="0" t="inlineStr">
        <is>
          <t>Reta Toddler Shirt</t>
        </is>
      </c>
      <c r="D769" s="0" t="inlineStr">
        <is>
          <t>'126935</t>
        </is>
      </c>
      <c r="E769" s="0" t="inlineStr">
        <is>
          <t>UNI RETA T PE 12PK:126935Z-12PK</t>
        </is>
      </c>
      <c r="F769" s="0" t="inlineStr">
        <is>
          <t>'802126935996</t>
        </is>
      </c>
      <c r="G769" s="0" t="inlineStr">
        <is>
          <t>TODDLER</t>
        </is>
      </c>
      <c r="H769" s="0" t="inlineStr">
        <is>
          <t>12 PACK</t>
        </is>
      </c>
      <c r="I769" s="0">
        <v>288</v>
      </c>
      <c r="J769" s="0">
        <v>2</v>
      </c>
    </row>
    <row r="770" spans="1:10" customHeight="0">
      <c r="A770" s="0">
        <f>HYPERLINK("https://dl.dropboxusercontent.com/scl/fi/99t4azzy9c308jlwqxx66/126874t.jpg?rlkey=rqekkonv6m971614b846o28rn&amp;dl=0","Click to download Image")</f>
      </c>
      <c r="C770" s="0" t="inlineStr">
        <is>
          <t>Dawne Toddler Cap</t>
        </is>
      </c>
      <c r="D770" s="0" t="inlineStr">
        <is>
          <t>'126874</t>
        </is>
      </c>
      <c r="E770" s="0" t="inlineStr">
        <is>
          <t>UNI DAWNE T GY:126874</t>
        </is>
      </c>
      <c r="F770" s="0" t="inlineStr">
        <is>
          <t>'702126874045</t>
        </is>
      </c>
      <c r="G770" s="0" t="inlineStr">
        <is>
          <t>TODDLER</t>
        </is>
      </c>
      <c r="H770" s="0" t="inlineStr">
        <is>
          <t>TODDLER</t>
        </is>
      </c>
      <c r="I770" s="0">
        <v>22.99</v>
      </c>
      <c r="J770" s="0">
        <v>45</v>
      </c>
    </row>
    <row r="771" spans="1:10" customHeight="0">
      <c r="A771" s="0">
        <f>HYPERLINK("https://dl.dropboxusercontent.com/scl/fi/4md07ybywz2bsxlu4lgxm/126874t.jpg?rlkey=nhics6gu8pcdqfyo7iddx5lg0&amp;dl=0","Click to download Image")</f>
      </c>
      <c r="C771" s="0" t="inlineStr">
        <is>
          <t>Dawne Youth Cap</t>
        </is>
      </c>
      <c r="D771" s="0" t="inlineStr">
        <is>
          <t>'124991</t>
        </is>
      </c>
      <c r="E771" s="0" t="inlineStr">
        <is>
          <t>UNI DAWNE Y GY:124991</t>
        </is>
      </c>
      <c r="F771" s="0" t="inlineStr">
        <is>
          <t>'702124991034</t>
        </is>
      </c>
      <c r="G771" s="0" t="inlineStr">
        <is>
          <t>YOUTH</t>
        </is>
      </c>
      <c r="H771" s="0" t="inlineStr">
        <is>
          <t>YOUTH</t>
        </is>
      </c>
      <c r="I771" s="0">
        <v>22.99</v>
      </c>
      <c r="J771" s="0">
        <v>33</v>
      </c>
    </row>
    <row r="772" spans="1:10" customHeight="0">
      <c r="A772" s="0">
        <f>HYPERLINK("https://dl.dropboxusercontent.com/scl/fi/kq23nxqu1eebowwl12kuw/versat.jpg?rlkey=a0qa8buz39izphu9nyjblcm1p&amp;dl=0","Click to download Image")</f>
      </c>
      <c r="C772" s="0" t="inlineStr">
        <is>
          <t>Versa Youth Cap</t>
        </is>
      </c>
      <c r="D772" s="0" t="inlineStr">
        <is>
          <t>'123698</t>
        </is>
      </c>
      <c r="E772" s="0" t="inlineStr">
        <is>
          <t>UNI VERSA Y PE:123698</t>
        </is>
      </c>
      <c r="F772" s="0" t="inlineStr">
        <is>
          <t>'702123698033</t>
        </is>
      </c>
      <c r="G772" s="0" t="inlineStr">
        <is>
          <t>YOUTH</t>
        </is>
      </c>
      <c r="H772" s="0" t="inlineStr">
        <is>
          <t>YOUTH</t>
        </is>
      </c>
      <c r="I772" s="0">
        <v>22.99</v>
      </c>
      <c r="J772" s="0">
        <v>24</v>
      </c>
    </row>
    <row r="773" spans="1:10" customHeight="0">
      <c r="A773" s="0">
        <f>HYPERLINK("https://dl.dropboxusercontent.com/scl/fi/2jbazrhrt2jhbncy8m536/versat.jpg?rlkey=qaicndwg6vzrtixrontx6opse&amp;dl=0","Click to download Image")</f>
      </c>
      <c r="C773" s="0" t="inlineStr">
        <is>
          <t>Versa Toddler Cap</t>
        </is>
      </c>
      <c r="D773" s="0" t="inlineStr">
        <is>
          <t>'126884</t>
        </is>
      </c>
      <c r="E773" s="0" t="inlineStr">
        <is>
          <t>UNI VERSA T PE:126884</t>
        </is>
      </c>
      <c r="F773" s="0" t="inlineStr">
        <is>
          <t>'702126884044</t>
        </is>
      </c>
      <c r="G773" s="0" t="inlineStr">
        <is>
          <t>TODDLER</t>
        </is>
      </c>
      <c r="H773" s="0" t="inlineStr">
        <is>
          <t>TODDLER</t>
        </is>
      </c>
      <c r="I773" s="0">
        <v>22.99</v>
      </c>
      <c r="J773" s="0">
        <v>21</v>
      </c>
    </row>
    <row r="774" spans="1:10" customHeight="0">
      <c r="A774" s="0">
        <f>HYPERLINK("https://dl.dropboxusercontent.com/scl/fi/5l56s83efdn9ynist896c/125037-af.jpg?rlkey=2qgghp6mnu6qvbsojd65nbrlx&amp;dl=0","Click to download Image")</f>
      </c>
      <c r="C774" s="0" t="inlineStr">
        <is>
          <t>Ryker Infant Bucket Hat</t>
        </is>
      </c>
      <c r="D774" s="0" t="inlineStr">
        <is>
          <t>'125037</t>
        </is>
      </c>
      <c r="E774" s="0" t="inlineStr">
        <is>
          <t>UNI RYKER I GD:125037</t>
        </is>
      </c>
      <c r="F774" s="0" t="inlineStr">
        <is>
          <t>'702125037052</t>
        </is>
      </c>
      <c r="H774" s="0" t="inlineStr">
        <is>
          <t>BUCKET:42CM</t>
        </is>
      </c>
      <c r="I774" s="0">
        <v>24.99</v>
      </c>
      <c r="J774" s="0">
        <v>2</v>
      </c>
    </row>
    <row r="775" spans="1:10" customHeight="0">
      <c r="A775" s="0">
        <f>HYPERLINK("https://dl.dropboxusercontent.com/scl/fi/ti6p35pd5ogngsi6t4b8m/124649t.jpg?rlkey=r86hcn7nesks3d39fuu9kt1p2&amp;dl=0","Click to download Image")</f>
      </c>
      <c r="C775" s="0" t="inlineStr">
        <is>
          <t>Skip Youth T-shirt</t>
        </is>
      </c>
      <c r="D775" s="0" t="inlineStr">
        <is>
          <t>'124649</t>
        </is>
      </c>
      <c r="E775" s="0" t="inlineStr">
        <is>
          <t>UNI SKIP Y PE:124649B-YS</t>
        </is>
      </c>
      <c r="F775" s="0" t="inlineStr">
        <is>
          <t>'802124649017</t>
        </is>
      </c>
      <c r="G775" s="0" t="inlineStr">
        <is>
          <t>YOUTH</t>
        </is>
      </c>
      <c r="H775" s="0" t="inlineStr">
        <is>
          <t>YS</t>
        </is>
      </c>
      <c r="I775" s="0">
        <v>29.99</v>
      </c>
      <c r="J775" s="0">
        <v>6</v>
      </c>
    </row>
    <row r="776" spans="1:10" customHeight="0">
      <c r="A776" s="0">
        <f>HYPERLINK("https://dl.dropboxusercontent.com/scl/fi/ti6p35pd5ogngsi6t4b8m/124649t.jpg?rlkey=r86hcn7nesks3d39fuu9kt1p2&amp;dl=0","Click to download Image")</f>
      </c>
      <c r="C776" s="0" t="inlineStr">
        <is>
          <t>Skip Youth T-shirt</t>
        </is>
      </c>
      <c r="D776" s="0" t="inlineStr">
        <is>
          <t>'124649</t>
        </is>
      </c>
      <c r="E776" s="0" t="inlineStr">
        <is>
          <t>UNI SKIP Y PE:124649C-YM</t>
        </is>
      </c>
      <c r="F776" s="0" t="inlineStr">
        <is>
          <t>'802124649024</t>
        </is>
      </c>
      <c r="G776" s="0" t="inlineStr">
        <is>
          <t>YOUTH</t>
        </is>
      </c>
      <c r="H776" s="0" t="inlineStr">
        <is>
          <t>YM</t>
        </is>
      </c>
      <c r="I776" s="0">
        <v>29.99</v>
      </c>
      <c r="J776" s="0">
        <v>6</v>
      </c>
    </row>
    <row r="777" spans="1:10" customHeight="0">
      <c r="A777" s="0">
        <f>HYPERLINK("https://dl.dropboxusercontent.com/scl/fi/ti6p35pd5ogngsi6t4b8m/124649t.jpg?rlkey=r86hcn7nesks3d39fuu9kt1p2&amp;dl=0","Click to download Image")</f>
      </c>
      <c r="C777" s="0" t="inlineStr">
        <is>
          <t>Skip Youth T-shirt</t>
        </is>
      </c>
      <c r="D777" s="0" t="inlineStr">
        <is>
          <t>'124649</t>
        </is>
      </c>
      <c r="E777" s="0" t="inlineStr">
        <is>
          <t>UNI SKIP Y PE:124649D-YL</t>
        </is>
      </c>
      <c r="F777" s="0" t="inlineStr">
        <is>
          <t>'802124649031</t>
        </is>
      </c>
      <c r="G777" s="0" t="inlineStr">
        <is>
          <t>YOUTH</t>
        </is>
      </c>
      <c r="H777" s="0" t="inlineStr">
        <is>
          <t>YL</t>
        </is>
      </c>
      <c r="I777" s="0">
        <v>29.99</v>
      </c>
      <c r="J777" s="0">
        <v>5</v>
      </c>
    </row>
    <row r="778" spans="1:10" customHeight="0">
      <c r="A778" s="0">
        <f>HYPERLINK("https://dl.dropboxusercontent.com/scl/fi/ti6p35pd5ogngsi6t4b8m/124649t.jpg?rlkey=r86hcn7nesks3d39fuu9kt1p2&amp;dl=0","Click to download Image")</f>
      </c>
      <c r="C778" s="0" t="inlineStr">
        <is>
          <t>Skip Youth T-shirt</t>
        </is>
      </c>
      <c r="D778" s="0" t="inlineStr">
        <is>
          <t>'124649</t>
        </is>
      </c>
      <c r="E778" s="0" t="inlineStr">
        <is>
          <t>UNI SKIP Y PE:124649E-YXL</t>
        </is>
      </c>
      <c r="F778" s="0" t="inlineStr">
        <is>
          <t>'802124649048</t>
        </is>
      </c>
      <c r="G778" s="0" t="inlineStr">
        <is>
          <t>YOUTH</t>
        </is>
      </c>
      <c r="H778" s="0" t="inlineStr">
        <is>
          <t>YXL</t>
        </is>
      </c>
      <c r="I778" s="0">
        <v>29.99</v>
      </c>
      <c r="J778" s="0">
        <v>6</v>
      </c>
    </row>
    <row r="779" spans="1:10" customHeight="0">
      <c r="A779" s="0">
        <f>HYPERLINK("https://dl.dropboxusercontent.com/scl/fi/ti6p35pd5ogngsi6t4b8m/124649t.jpg?rlkey=r86hcn7nesks3d39fuu9kt1p2&amp;dl=0","Click to download Image")</f>
      </c>
      <c r="C779" s="0" t="inlineStr">
        <is>
          <t>Skip Youth T-shirt</t>
        </is>
      </c>
      <c r="D779" s="0" t="inlineStr">
        <is>
          <t>'124649</t>
        </is>
      </c>
      <c r="E779" s="0" t="inlineStr">
        <is>
          <t>UNI SKIP Y PE 12PK:124649Z-12PK</t>
        </is>
      </c>
      <c r="F779" s="0" t="inlineStr">
        <is>
          <t>'802124649994</t>
        </is>
      </c>
      <c r="G779" s="0" t="inlineStr">
        <is>
          <t>YOUTH</t>
        </is>
      </c>
      <c r="H779" s="0" t="inlineStr">
        <is>
          <t>12 PACK</t>
        </is>
      </c>
      <c r="I779" s="0">
        <v>288</v>
      </c>
      <c r="J779" s="0">
        <v>1</v>
      </c>
    </row>
    <row r="780" spans="1:10" customHeight="0">
      <c r="A780" s="0">
        <f>HYPERLINK("https://dl.dropboxusercontent.com/scl/fi/w4g8zywb24jbb35wswsqq/124705-af.jpg?rlkey=l1a2bh3y4v3rwf7mvrzc8txpu&amp;dl=0","Click to download Image")</f>
      </c>
      <c r="C780" s="0" t="inlineStr">
        <is>
          <t>Daryl Toddler Shirt</t>
        </is>
      </c>
      <c r="D780" s="0" t="inlineStr">
        <is>
          <t>'124705</t>
        </is>
      </c>
      <c r="E780" s="0" t="inlineStr">
        <is>
          <t>UNI DARYL T GY:124705A-2T</t>
        </is>
      </c>
      <c r="F780" s="0" t="inlineStr">
        <is>
          <t>'802124705089</t>
        </is>
      </c>
      <c r="G780" s="0" t="inlineStr">
        <is>
          <t>TODDLER</t>
        </is>
      </c>
      <c r="H780" s="0" t="inlineStr">
        <is>
          <t>2T</t>
        </is>
      </c>
      <c r="I780" s="0">
        <v>24.99</v>
      </c>
      <c r="J780" s="0">
        <v>6</v>
      </c>
    </row>
    <row r="781" spans="1:10" customHeight="0">
      <c r="A781" s="0">
        <f>HYPERLINK("https://dl.dropboxusercontent.com/scl/fi/w4g8zywb24jbb35wswsqq/124705-af.jpg?rlkey=l1a2bh3y4v3rwf7mvrzc8txpu&amp;dl=0","Click to download Image")</f>
      </c>
      <c r="C781" s="0" t="inlineStr">
        <is>
          <t>Daryl Toddler Shirt</t>
        </is>
      </c>
      <c r="D781" s="0" t="inlineStr">
        <is>
          <t>'124705</t>
        </is>
      </c>
      <c r="E781" s="0" t="inlineStr">
        <is>
          <t>UNI DARYL T GY:124705B-3T</t>
        </is>
      </c>
      <c r="F781" s="0" t="inlineStr">
        <is>
          <t>'802124705096</t>
        </is>
      </c>
      <c r="G781" s="0" t="inlineStr">
        <is>
          <t>TODDLER</t>
        </is>
      </c>
      <c r="H781" s="0" t="inlineStr">
        <is>
          <t>3T</t>
        </is>
      </c>
      <c r="I781" s="0">
        <v>24.99</v>
      </c>
      <c r="J781" s="0">
        <v>8</v>
      </c>
    </row>
    <row r="782" spans="1:10" customHeight="0">
      <c r="A782" s="0">
        <f>HYPERLINK("https://dl.dropboxusercontent.com/scl/fi/w4g8zywb24jbb35wswsqq/124705-af.jpg?rlkey=l1a2bh3y4v3rwf7mvrzc8txpu&amp;dl=0","Click to download Image")</f>
      </c>
      <c r="C782" s="0" t="inlineStr">
        <is>
          <t>Daryl Toddler Shirt</t>
        </is>
      </c>
      <c r="D782" s="0" t="inlineStr">
        <is>
          <t>'124705</t>
        </is>
      </c>
      <c r="E782" s="0" t="inlineStr">
        <is>
          <t>UNI DARYL T GY:124705C-4T</t>
        </is>
      </c>
      <c r="F782" s="0" t="inlineStr">
        <is>
          <t>'802124705102</t>
        </is>
      </c>
      <c r="G782" s="0" t="inlineStr">
        <is>
          <t>TODDLER</t>
        </is>
      </c>
      <c r="H782" s="0" t="inlineStr">
        <is>
          <t>4T</t>
        </is>
      </c>
      <c r="I782" s="0">
        <v>24.99</v>
      </c>
      <c r="J782" s="0">
        <v>6</v>
      </c>
    </row>
    <row r="783" spans="1:10" customHeight="0">
      <c r="A783" s="0">
        <f>HYPERLINK("https://dl.dropboxusercontent.com/scl/fi/w4g8zywb24jbb35wswsqq/124705-af.jpg?rlkey=l1a2bh3y4v3rwf7mvrzc8txpu&amp;dl=0","Click to download Image")</f>
      </c>
      <c r="C783" s="0" t="inlineStr">
        <is>
          <t>Daryl Toddler Shirt</t>
        </is>
      </c>
      <c r="D783" s="0" t="inlineStr">
        <is>
          <t>'124705</t>
        </is>
      </c>
      <c r="E783" s="0" t="inlineStr">
        <is>
          <t>UNI DARYL T GY:124705D-5T</t>
        </is>
      </c>
      <c r="F783" s="0" t="inlineStr">
        <is>
          <t>'802124705119</t>
        </is>
      </c>
      <c r="G783" s="0" t="inlineStr">
        <is>
          <t>TODDLER</t>
        </is>
      </c>
      <c r="H783" s="0" t="inlineStr">
        <is>
          <t>5T</t>
        </is>
      </c>
      <c r="I783" s="0">
        <v>24.99</v>
      </c>
      <c r="J783" s="0">
        <v>6</v>
      </c>
    </row>
    <row r="784" spans="1:10" customHeight="0">
      <c r="A784" s="0">
        <f>HYPERLINK("https://dl.dropboxusercontent.com/scl/fi/w4g8zywb24jbb35wswsqq/124705-af.jpg?rlkey=l1a2bh3y4v3rwf7mvrzc8txpu&amp;dl=0","Click to download Image")</f>
      </c>
      <c r="C784" s="0" t="inlineStr">
        <is>
          <t>Daryl Toddler Shirt</t>
        </is>
      </c>
      <c r="D784" s="0" t="inlineStr">
        <is>
          <t>'124705</t>
        </is>
      </c>
      <c r="E784" s="0" t="inlineStr">
        <is>
          <t>UNI DARYL T GY 12PK:124705Z-12PK</t>
        </is>
      </c>
      <c r="F784" s="0" t="inlineStr">
        <is>
          <t>'802124705997</t>
        </is>
      </c>
      <c r="G784" s="0" t="inlineStr">
        <is>
          <t>TODDLER</t>
        </is>
      </c>
      <c r="H784" s="0" t="inlineStr">
        <is>
          <t>12 PACK</t>
        </is>
      </c>
      <c r="I784" s="0">
        <v>240</v>
      </c>
      <c r="J784" s="0">
        <v>2</v>
      </c>
    </row>
    <row r="785" spans="1:10" customHeight="0">
      <c r="A785" s="0">
        <f>HYPERLINK("https://dl.dropboxusercontent.com/scl/fi/6v81t4lws28wktx13mzi4/124765t.jpg?rlkey=27zu689ply0c5nqiw0qumuuu0&amp;dl=0","Click to download Image")</f>
      </c>
      <c r="C785" s="0" t="inlineStr">
        <is>
          <t>Rella Youth Cap</t>
        </is>
      </c>
      <c r="D785" s="0" t="inlineStr">
        <is>
          <t>'124765</t>
        </is>
      </c>
      <c r="E785" s="0" t="inlineStr">
        <is>
          <t>UNI RELLA Y PE:124765</t>
        </is>
      </c>
      <c r="F785" s="0" t="inlineStr">
        <is>
          <t>'702124765031</t>
        </is>
      </c>
      <c r="G785" s="0" t="inlineStr">
        <is>
          <t>YOUTH</t>
        </is>
      </c>
      <c r="H785" s="0" t="inlineStr">
        <is>
          <t>YOUTH</t>
        </is>
      </c>
      <c r="I785" s="0">
        <v>22.99</v>
      </c>
      <c r="J785" s="0">
        <v>35</v>
      </c>
    </row>
    <row r="786" spans="1:10" customHeight="0">
      <c r="A786" s="0">
        <f>HYPERLINK("https://dl.dropboxusercontent.com/scl/fi/gvo3tgnhb173jfcv3ackz/124765t.jpg?rlkey=em6juqwtb7hth6h3zwt1ic2s6&amp;dl=0","Click to download Image")</f>
      </c>
      <c r="C786" s="0" t="inlineStr">
        <is>
          <t>Rella Toddler Cap</t>
        </is>
      </c>
      <c r="D786" s="0" t="inlineStr">
        <is>
          <t>'126878</t>
        </is>
      </c>
      <c r="E786" s="0" t="inlineStr">
        <is>
          <t>UNI RELLA T PE:126878</t>
        </is>
      </c>
      <c r="F786" s="0" t="inlineStr">
        <is>
          <t>'702126878043</t>
        </is>
      </c>
      <c r="G786" s="0" t="inlineStr">
        <is>
          <t>TODDLER</t>
        </is>
      </c>
      <c r="H786" s="0" t="inlineStr">
        <is>
          <t>TODDLER</t>
        </is>
      </c>
      <c r="I786" s="0">
        <v>22.99</v>
      </c>
      <c r="J786" s="0">
        <v>36</v>
      </c>
    </row>
    <row r="787" spans="1:10" customHeight="0">
      <c r="A787" s="0">
        <f>HYPERLINK("https://dl.dropboxusercontent.com/scl/fi/ayy5ttuzs6gg08alufe05/alan-153439-tn.jpg?rlkey=ulsei7plphx5l9vilu54c65yg&amp;dl=0","Click to download Image")</f>
      </c>
      <c r="B787" s="0">
        <f>HYPERLINK("https://dl.dropboxusercontent.com/scl/fi/6qol7vb5etcu5spzsgvqu/mens-hoodie-size-chartsalan-hoodie.jpg?rlkey=ne3rynigh0mhlfsykj4lp87lc&amp;dl=0","Click to download SizeChart")</f>
      </c>
      <c r="C787" s="0" t="inlineStr">
        <is>
          <t>Alan Men's Hoodie</t>
        </is>
      </c>
      <c r="D787" s="0" t="inlineStr">
        <is>
          <t>'153439</t>
        </is>
      </c>
      <c r="E787" s="0" t="inlineStr">
        <is>
          <t>UNI ALAN M PE:153439A-S</t>
        </is>
      </c>
      <c r="F787" s="0" t="inlineStr">
        <is>
          <t>'802153439047</t>
        </is>
      </c>
      <c r="G787" s="0" t="inlineStr">
        <is>
          <t>MENS</t>
        </is>
      </c>
      <c r="H787" s="0" t="inlineStr">
        <is>
          <t>S</t>
        </is>
      </c>
      <c r="I787" s="0">
        <v>39.99</v>
      </c>
      <c r="J787" s="0">
        <v>12</v>
      </c>
    </row>
    <row r="788" spans="1:10" customHeight="0">
      <c r="A788" s="0">
        <f>HYPERLINK("https://dl.dropboxusercontent.com/scl/fi/ayy5ttuzs6gg08alufe05/alan-153439-tn.jpg?rlkey=ulsei7plphx5l9vilu54c65yg&amp;dl=0","Click to download Image")</f>
      </c>
      <c r="B788" s="0">
        <f>HYPERLINK("https://dl.dropboxusercontent.com/scl/fi/6qol7vb5etcu5spzsgvqu/mens-hoodie-size-chartsalan-hoodie.jpg?rlkey=ne3rynigh0mhlfsykj4lp87lc&amp;dl=0","Click to download SizeChart")</f>
      </c>
      <c r="C788" s="0" t="inlineStr">
        <is>
          <t>Alan Men's Hoodie</t>
        </is>
      </c>
      <c r="D788" s="0" t="inlineStr">
        <is>
          <t>'153439</t>
        </is>
      </c>
      <c r="E788" s="0" t="inlineStr">
        <is>
          <t>UNI ALAN M PE:153439B-M</t>
        </is>
      </c>
      <c r="F788" s="0" t="inlineStr">
        <is>
          <t>'802153439054</t>
        </is>
      </c>
      <c r="G788" s="0" t="inlineStr">
        <is>
          <t>MENS</t>
        </is>
      </c>
      <c r="H788" s="0" t="inlineStr">
        <is>
          <t>M</t>
        </is>
      </c>
      <c r="I788" s="0">
        <v>39.99</v>
      </c>
      <c r="J788" s="0">
        <v>19</v>
      </c>
    </row>
    <row r="789" spans="1:10" customHeight="0">
      <c r="A789" s="0">
        <f>HYPERLINK("https://dl.dropboxusercontent.com/scl/fi/ayy5ttuzs6gg08alufe05/alan-153439-tn.jpg?rlkey=ulsei7plphx5l9vilu54c65yg&amp;dl=0","Click to download Image")</f>
      </c>
      <c r="B789" s="0">
        <f>HYPERLINK("https://dl.dropboxusercontent.com/scl/fi/6qol7vb5etcu5spzsgvqu/mens-hoodie-size-chartsalan-hoodie.jpg?rlkey=ne3rynigh0mhlfsykj4lp87lc&amp;dl=0","Click to download SizeChart")</f>
      </c>
      <c r="C789" s="0" t="inlineStr">
        <is>
          <t>Alan Men's Hoodie</t>
        </is>
      </c>
      <c r="D789" s="0" t="inlineStr">
        <is>
          <t>'153439</t>
        </is>
      </c>
      <c r="E789" s="0" t="inlineStr">
        <is>
          <t>UNI ALAN M PE:153439C-L</t>
        </is>
      </c>
      <c r="F789" s="0" t="inlineStr">
        <is>
          <t>'802153439061</t>
        </is>
      </c>
      <c r="G789" s="0" t="inlineStr">
        <is>
          <t>MENS</t>
        </is>
      </c>
      <c r="H789" s="0" t="inlineStr">
        <is>
          <t>L</t>
        </is>
      </c>
      <c r="I789" s="0">
        <v>39.99</v>
      </c>
      <c r="J789" s="0">
        <v>29</v>
      </c>
    </row>
    <row r="790" spans="1:10" customHeight="0">
      <c r="A790" s="0">
        <f>HYPERLINK("https://dl.dropboxusercontent.com/scl/fi/ayy5ttuzs6gg08alufe05/alan-153439-tn.jpg?rlkey=ulsei7plphx5l9vilu54c65yg&amp;dl=0","Click to download Image")</f>
      </c>
      <c r="B790" s="0">
        <f>HYPERLINK("https://dl.dropboxusercontent.com/scl/fi/6qol7vb5etcu5spzsgvqu/mens-hoodie-size-chartsalan-hoodie.jpg?rlkey=ne3rynigh0mhlfsykj4lp87lc&amp;dl=0","Click to download SizeChart")</f>
      </c>
      <c r="C790" s="0" t="inlineStr">
        <is>
          <t>Alan Men's Hoodie</t>
        </is>
      </c>
      <c r="D790" s="0" t="inlineStr">
        <is>
          <t>'153439</t>
        </is>
      </c>
      <c r="E790" s="0" t="inlineStr">
        <is>
          <t>UNI ALAN M PE:153439D-XL</t>
        </is>
      </c>
      <c r="F790" s="0" t="inlineStr">
        <is>
          <t>'802153439078</t>
        </is>
      </c>
      <c r="G790" s="0" t="inlineStr">
        <is>
          <t>MENS</t>
        </is>
      </c>
      <c r="H790" s="0" t="inlineStr">
        <is>
          <t>XL</t>
        </is>
      </c>
      <c r="I790" s="0">
        <v>39.99</v>
      </c>
      <c r="J790" s="0">
        <v>27</v>
      </c>
    </row>
    <row r="791" spans="1:10" customHeight="0">
      <c r="A791" s="0">
        <f>HYPERLINK("https://dl.dropboxusercontent.com/scl/fi/ayy5ttuzs6gg08alufe05/alan-153439-tn.jpg?rlkey=ulsei7plphx5l9vilu54c65yg&amp;dl=0","Click to download Image")</f>
      </c>
      <c r="B791" s="0">
        <f>HYPERLINK("https://dl.dropboxusercontent.com/scl/fi/6qol7vb5etcu5spzsgvqu/mens-hoodie-size-chartsalan-hoodie.jpg?rlkey=ne3rynigh0mhlfsykj4lp87lc&amp;dl=0","Click to download SizeChart")</f>
      </c>
      <c r="C791" s="0" t="inlineStr">
        <is>
          <t>Alan Men's Hoodie</t>
        </is>
      </c>
      <c r="D791" s="0" t="inlineStr">
        <is>
          <t>'153439</t>
        </is>
      </c>
      <c r="E791" s="0" t="inlineStr">
        <is>
          <t>UNI ALAN M PE:153439E-2XL</t>
        </is>
      </c>
      <c r="F791" s="0" t="inlineStr">
        <is>
          <t>'802153439085</t>
        </is>
      </c>
      <c r="G791" s="0" t="inlineStr">
        <is>
          <t>MENS</t>
        </is>
      </c>
      <c r="H791" s="0" t="inlineStr">
        <is>
          <t>2XL</t>
        </is>
      </c>
      <c r="I791" s="0">
        <v>39.99</v>
      </c>
      <c r="J791" s="0">
        <v>18</v>
      </c>
    </row>
    <row r="792" spans="1:10" customHeight="0">
      <c r="A792" s="0">
        <f>HYPERLINK("https://dl.dropboxusercontent.com/scl/fi/ayy5ttuzs6gg08alufe05/alan-153439-tn.jpg?rlkey=ulsei7plphx5l9vilu54c65yg&amp;dl=0","Click to download Image")</f>
      </c>
      <c r="B792" s="0">
        <f>HYPERLINK("https://dl.dropboxusercontent.com/scl/fi/6qol7vb5etcu5spzsgvqu/mens-hoodie-size-chartsalan-hoodie.jpg?rlkey=ne3rynigh0mhlfsykj4lp87lc&amp;dl=0","Click to download SizeChart")</f>
      </c>
      <c r="C792" s="0" t="inlineStr">
        <is>
          <t>Alan Men's Hoodie</t>
        </is>
      </c>
      <c r="D792" s="0" t="inlineStr">
        <is>
          <t>'153439</t>
        </is>
      </c>
      <c r="E792" s="0" t="inlineStr">
        <is>
          <t>UNI ALAN M PE:153439F-3XL</t>
        </is>
      </c>
      <c r="F792" s="0" t="inlineStr">
        <is>
          <t>'802153439092</t>
        </is>
      </c>
      <c r="G792" s="0" t="inlineStr">
        <is>
          <t>MENS</t>
        </is>
      </c>
      <c r="H792" s="0" t="inlineStr">
        <is>
          <t>3XL</t>
        </is>
      </c>
      <c r="I792" s="0">
        <v>39.99</v>
      </c>
      <c r="J792" s="0">
        <v>10</v>
      </c>
    </row>
    <row r="793" spans="1:10" customHeight="0">
      <c r="A793" s="0">
        <f>HYPERLINK("https://dl.dropboxusercontent.com/scl/fi/rkwowpbqh3nja3mi2juen/alan-139655-tn.jpg?rlkey=htqemt1b0a7r6es5t7glf71xj&amp;dl=0","Click to download Image")</f>
      </c>
      <c r="B793" s="0">
        <f>HYPERLINK("https://dl.dropboxusercontent.com/scl/fi/b5jc0h4mur7uyqrbq778j/mens-hoodie-size-chartsalan-hoodie.jpg?rlkey=k8rtob14d1rmpd2ltui8afxav&amp;dl=0","Click to download SizeChart")</f>
      </c>
      <c r="C793" s="0" t="inlineStr">
        <is>
          <t>Alan Men's Hoodie</t>
        </is>
      </c>
      <c r="D793" s="0" t="inlineStr">
        <is>
          <t>'139655</t>
        </is>
      </c>
      <c r="E793" s="0" t="inlineStr">
        <is>
          <t>UNI ALAN M GD:139655A-S</t>
        </is>
      </c>
      <c r="F793" s="0" t="inlineStr">
        <is>
          <t>'802139655041</t>
        </is>
      </c>
      <c r="G793" s="0" t="inlineStr">
        <is>
          <t>MENS</t>
        </is>
      </c>
      <c r="H793" s="0" t="inlineStr">
        <is>
          <t>S</t>
        </is>
      </c>
      <c r="I793" s="0">
        <v>39.99</v>
      </c>
      <c r="J793" s="0">
        <v>6</v>
      </c>
    </row>
    <row r="794" spans="1:10" customHeight="0">
      <c r="A794" s="0">
        <f>HYPERLINK("https://dl.dropboxusercontent.com/scl/fi/rkwowpbqh3nja3mi2juen/alan-139655-tn.jpg?rlkey=htqemt1b0a7r6es5t7glf71xj&amp;dl=0","Click to download Image")</f>
      </c>
      <c r="B794" s="0">
        <f>HYPERLINK("https://dl.dropboxusercontent.com/scl/fi/b5jc0h4mur7uyqrbq778j/mens-hoodie-size-chartsalan-hoodie.jpg?rlkey=k8rtob14d1rmpd2ltui8afxav&amp;dl=0","Click to download SizeChart")</f>
      </c>
      <c r="C794" s="0" t="inlineStr">
        <is>
          <t>Alan Men's Hoodie</t>
        </is>
      </c>
      <c r="D794" s="0" t="inlineStr">
        <is>
          <t>'139655</t>
        </is>
      </c>
      <c r="E794" s="0" t="inlineStr">
        <is>
          <t>UNI ALAN M GD:139655B-M</t>
        </is>
      </c>
      <c r="F794" s="0" t="inlineStr">
        <is>
          <t>'802139655058</t>
        </is>
      </c>
      <c r="G794" s="0" t="inlineStr">
        <is>
          <t>MENS</t>
        </is>
      </c>
      <c r="H794" s="0" t="inlineStr">
        <is>
          <t>M</t>
        </is>
      </c>
      <c r="I794" s="0">
        <v>39.99</v>
      </c>
      <c r="J794" s="0">
        <v>13</v>
      </c>
    </row>
    <row r="795" spans="1:10" customHeight="0">
      <c r="A795" s="0">
        <f>HYPERLINK("https://dl.dropboxusercontent.com/scl/fi/rkwowpbqh3nja3mi2juen/alan-139655-tn.jpg?rlkey=htqemt1b0a7r6es5t7glf71xj&amp;dl=0","Click to download Image")</f>
      </c>
      <c r="B795" s="0">
        <f>HYPERLINK("https://dl.dropboxusercontent.com/scl/fi/b5jc0h4mur7uyqrbq778j/mens-hoodie-size-chartsalan-hoodie.jpg?rlkey=k8rtob14d1rmpd2ltui8afxav&amp;dl=0","Click to download SizeChart")</f>
      </c>
      <c r="C795" s="0" t="inlineStr">
        <is>
          <t>Alan Men's Hoodie</t>
        </is>
      </c>
      <c r="D795" s="0" t="inlineStr">
        <is>
          <t>'139655</t>
        </is>
      </c>
      <c r="E795" s="0" t="inlineStr">
        <is>
          <t>UNI ALAN M GD:139655C-L</t>
        </is>
      </c>
      <c r="F795" s="0" t="inlineStr">
        <is>
          <t>'802139655065</t>
        </is>
      </c>
      <c r="G795" s="0" t="inlineStr">
        <is>
          <t>MENS</t>
        </is>
      </c>
      <c r="H795" s="0" t="inlineStr">
        <is>
          <t>L</t>
        </is>
      </c>
      <c r="I795" s="0">
        <v>39.99</v>
      </c>
      <c r="J795" s="0">
        <v>19</v>
      </c>
    </row>
    <row r="796" spans="1:10" customHeight="0">
      <c r="A796" s="0">
        <f>HYPERLINK("https://dl.dropboxusercontent.com/scl/fi/rkwowpbqh3nja3mi2juen/alan-139655-tn.jpg?rlkey=htqemt1b0a7r6es5t7glf71xj&amp;dl=0","Click to download Image")</f>
      </c>
      <c r="B796" s="0">
        <f>HYPERLINK("https://dl.dropboxusercontent.com/scl/fi/b5jc0h4mur7uyqrbq778j/mens-hoodie-size-chartsalan-hoodie.jpg?rlkey=k8rtob14d1rmpd2ltui8afxav&amp;dl=0","Click to download SizeChart")</f>
      </c>
      <c r="C796" s="0" t="inlineStr">
        <is>
          <t>Alan Men's Hoodie</t>
        </is>
      </c>
      <c r="D796" s="0" t="inlineStr">
        <is>
          <t>'139655</t>
        </is>
      </c>
      <c r="E796" s="0" t="inlineStr">
        <is>
          <t>UNI ALAN M GD:139655D-XL</t>
        </is>
      </c>
      <c r="F796" s="0" t="inlineStr">
        <is>
          <t>'802139655072</t>
        </is>
      </c>
      <c r="G796" s="0" t="inlineStr">
        <is>
          <t>MENS</t>
        </is>
      </c>
      <c r="H796" s="0" t="inlineStr">
        <is>
          <t>XL</t>
        </is>
      </c>
      <c r="I796" s="0">
        <v>39.99</v>
      </c>
      <c r="J796" s="0">
        <v>20</v>
      </c>
    </row>
    <row r="797" spans="1:10" customHeight="0">
      <c r="A797" s="0">
        <f>HYPERLINK("https://dl.dropboxusercontent.com/scl/fi/rkwowpbqh3nja3mi2juen/alan-139655-tn.jpg?rlkey=htqemt1b0a7r6es5t7glf71xj&amp;dl=0","Click to download Image")</f>
      </c>
      <c r="B797" s="0">
        <f>HYPERLINK("https://dl.dropboxusercontent.com/scl/fi/b5jc0h4mur7uyqrbq778j/mens-hoodie-size-chartsalan-hoodie.jpg?rlkey=k8rtob14d1rmpd2ltui8afxav&amp;dl=0","Click to download SizeChart")</f>
      </c>
      <c r="C797" s="0" t="inlineStr">
        <is>
          <t>Alan Men's Hoodie</t>
        </is>
      </c>
      <c r="D797" s="0" t="inlineStr">
        <is>
          <t>'139655</t>
        </is>
      </c>
      <c r="E797" s="0" t="inlineStr">
        <is>
          <t>UNI ALAN M GD:139655E-2XL</t>
        </is>
      </c>
      <c r="F797" s="0" t="inlineStr">
        <is>
          <t>'802139655089</t>
        </is>
      </c>
      <c r="G797" s="0" t="inlineStr">
        <is>
          <t>MENS</t>
        </is>
      </c>
      <c r="H797" s="0" t="inlineStr">
        <is>
          <t>2XL</t>
        </is>
      </c>
      <c r="I797" s="0">
        <v>39.99</v>
      </c>
      <c r="J797" s="0">
        <v>10</v>
      </c>
    </row>
    <row r="798" spans="1:10" customHeight="0">
      <c r="A798" s="0">
        <f>HYPERLINK("https://dl.dropboxusercontent.com/scl/fi/rkwowpbqh3nja3mi2juen/alan-139655-tn.jpg?rlkey=htqemt1b0a7r6es5t7glf71xj&amp;dl=0","Click to download Image")</f>
      </c>
      <c r="B798" s="0">
        <f>HYPERLINK("https://dl.dropboxusercontent.com/scl/fi/b5jc0h4mur7uyqrbq778j/mens-hoodie-size-chartsalan-hoodie.jpg?rlkey=k8rtob14d1rmpd2ltui8afxav&amp;dl=0","Click to download SizeChart")</f>
      </c>
      <c r="C798" s="0" t="inlineStr">
        <is>
          <t>Alan Men's Hoodie</t>
        </is>
      </c>
      <c r="D798" s="0" t="inlineStr">
        <is>
          <t>'139655</t>
        </is>
      </c>
      <c r="E798" s="0" t="inlineStr">
        <is>
          <t>UNI ALAN M GD:139655F-3XL</t>
        </is>
      </c>
      <c r="F798" s="0" t="inlineStr">
        <is>
          <t>'802139655096</t>
        </is>
      </c>
      <c r="G798" s="0" t="inlineStr">
        <is>
          <t>MENS</t>
        </is>
      </c>
      <c r="H798" s="0" t="inlineStr">
        <is>
          <t>3XL</t>
        </is>
      </c>
      <c r="I798" s="0">
        <v>39.99</v>
      </c>
      <c r="J798" s="0">
        <v>4</v>
      </c>
    </row>
    <row r="799" spans="1:10" customHeight="0">
      <c r="A799" s="0">
        <f>HYPERLINK("https://dl.dropboxusercontent.com/scl/fi/5puip7ojvhaxjct64m33d/alan-139659-t.jpg?rlkey=jsp4k1qvh95hckwdzs7el72kb&amp;dl=0","Click to download Image")</f>
      </c>
      <c r="B799" s="0">
        <f>HYPERLINK("https://dl.dropboxusercontent.com/scl/fi/b5jc0h4mur7uyqrbq778j/mens-hoodie-size-chartsalan-hoodie.jpg?rlkey=k8rtob14d1rmpd2ltui8afxav&amp;dl=0","Click to download SizeChart")</f>
      </c>
      <c r="C799" s="0" t="inlineStr">
        <is>
          <t>Alan Men's Hoodie</t>
        </is>
      </c>
      <c r="D799" s="0" t="inlineStr">
        <is>
          <t>'139659</t>
        </is>
      </c>
      <c r="E799" s="0" t="inlineStr">
        <is>
          <t>UNI ALAN M LG:139659A-S</t>
        </is>
      </c>
      <c r="F799" s="0" t="inlineStr">
        <is>
          <t>'802139659049</t>
        </is>
      </c>
      <c r="G799" s="0" t="inlineStr">
        <is>
          <t>MENS</t>
        </is>
      </c>
      <c r="H799" s="0" t="inlineStr">
        <is>
          <t>S</t>
        </is>
      </c>
      <c r="I799" s="0">
        <v>39.99</v>
      </c>
      <c r="J799" s="0">
        <v>15</v>
      </c>
    </row>
    <row r="800" spans="1:10" customHeight="0">
      <c r="A800" s="0">
        <f>HYPERLINK("https://dl.dropboxusercontent.com/scl/fi/5puip7ojvhaxjct64m33d/alan-139659-t.jpg?rlkey=jsp4k1qvh95hckwdzs7el72kb&amp;dl=0","Click to download Image")</f>
      </c>
      <c r="B800" s="0">
        <f>HYPERLINK("https://dl.dropboxusercontent.com/scl/fi/b5jc0h4mur7uyqrbq778j/mens-hoodie-size-chartsalan-hoodie.jpg?rlkey=k8rtob14d1rmpd2ltui8afxav&amp;dl=0","Click to download SizeChart")</f>
      </c>
      <c r="C800" s="0" t="inlineStr">
        <is>
          <t>Alan Men's Hoodie</t>
        </is>
      </c>
      <c r="D800" s="0" t="inlineStr">
        <is>
          <t>'139659</t>
        </is>
      </c>
      <c r="E800" s="0" t="inlineStr">
        <is>
          <t>UNI ALAN M LG:139659B-M</t>
        </is>
      </c>
      <c r="F800" s="0" t="inlineStr">
        <is>
          <t>'802139659056</t>
        </is>
      </c>
      <c r="G800" s="0" t="inlineStr">
        <is>
          <t>MENS</t>
        </is>
      </c>
      <c r="H800" s="0" t="inlineStr">
        <is>
          <t>M</t>
        </is>
      </c>
      <c r="I800" s="0">
        <v>39.99</v>
      </c>
      <c r="J800" s="0">
        <v>27</v>
      </c>
    </row>
    <row r="801" spans="1:10" customHeight="0">
      <c r="A801" s="0">
        <f>HYPERLINK("https://dl.dropboxusercontent.com/scl/fi/5puip7ojvhaxjct64m33d/alan-139659-t.jpg?rlkey=jsp4k1qvh95hckwdzs7el72kb&amp;dl=0","Click to download Image")</f>
      </c>
      <c r="B801" s="0">
        <f>HYPERLINK("https://dl.dropboxusercontent.com/scl/fi/b5jc0h4mur7uyqrbq778j/mens-hoodie-size-chartsalan-hoodie.jpg?rlkey=k8rtob14d1rmpd2ltui8afxav&amp;dl=0","Click to download SizeChart")</f>
      </c>
      <c r="C801" s="0" t="inlineStr">
        <is>
          <t>Alan Men's Hoodie</t>
        </is>
      </c>
      <c r="D801" s="0" t="inlineStr">
        <is>
          <t>'139659</t>
        </is>
      </c>
      <c r="E801" s="0" t="inlineStr">
        <is>
          <t>UNI ALAN M LG:139659C-L</t>
        </is>
      </c>
      <c r="F801" s="0" t="inlineStr">
        <is>
          <t>'802139659063</t>
        </is>
      </c>
      <c r="G801" s="0" t="inlineStr">
        <is>
          <t>MENS</t>
        </is>
      </c>
      <c r="H801" s="0" t="inlineStr">
        <is>
          <t>L</t>
        </is>
      </c>
      <c r="I801" s="0">
        <v>39.99</v>
      </c>
      <c r="J801" s="0">
        <v>41</v>
      </c>
    </row>
    <row r="802" spans="1:10" customHeight="0">
      <c r="A802" s="0">
        <f>HYPERLINK("https://dl.dropboxusercontent.com/scl/fi/5puip7ojvhaxjct64m33d/alan-139659-t.jpg?rlkey=jsp4k1qvh95hckwdzs7el72kb&amp;dl=0","Click to download Image")</f>
      </c>
      <c r="B802" s="0">
        <f>HYPERLINK("https://dl.dropboxusercontent.com/scl/fi/b5jc0h4mur7uyqrbq778j/mens-hoodie-size-chartsalan-hoodie.jpg?rlkey=k8rtob14d1rmpd2ltui8afxav&amp;dl=0","Click to download SizeChart")</f>
      </c>
      <c r="C802" s="0" t="inlineStr">
        <is>
          <t>Alan Men's Hoodie</t>
        </is>
      </c>
      <c r="D802" s="0" t="inlineStr">
        <is>
          <t>'139659</t>
        </is>
      </c>
      <c r="E802" s="0" t="inlineStr">
        <is>
          <t>UNI ALAN M LG:139659D-XL</t>
        </is>
      </c>
      <c r="F802" s="0" t="inlineStr">
        <is>
          <t>'802139659070</t>
        </is>
      </c>
      <c r="G802" s="0" t="inlineStr">
        <is>
          <t>MENS</t>
        </is>
      </c>
      <c r="H802" s="0" t="inlineStr">
        <is>
          <t>XL</t>
        </is>
      </c>
      <c r="I802" s="0">
        <v>39.99</v>
      </c>
      <c r="J802" s="0">
        <v>48</v>
      </c>
    </row>
    <row r="803" spans="1:10" customHeight="0">
      <c r="A803" s="0">
        <f>HYPERLINK("https://dl.dropboxusercontent.com/scl/fi/5puip7ojvhaxjct64m33d/alan-139659-t.jpg?rlkey=jsp4k1qvh95hckwdzs7el72kb&amp;dl=0","Click to download Image")</f>
      </c>
      <c r="B803" s="0">
        <f>HYPERLINK("https://dl.dropboxusercontent.com/scl/fi/b5jc0h4mur7uyqrbq778j/mens-hoodie-size-chartsalan-hoodie.jpg?rlkey=k8rtob14d1rmpd2ltui8afxav&amp;dl=0","Click to download SizeChart")</f>
      </c>
      <c r="C803" s="0" t="inlineStr">
        <is>
          <t>Alan Men's Hoodie</t>
        </is>
      </c>
      <c r="D803" s="0" t="inlineStr">
        <is>
          <t>'139659</t>
        </is>
      </c>
      <c r="E803" s="0" t="inlineStr">
        <is>
          <t>UNI ALAN M LG:139659E-2XL</t>
        </is>
      </c>
      <c r="F803" s="0" t="inlineStr">
        <is>
          <t>'802139659087</t>
        </is>
      </c>
      <c r="G803" s="0" t="inlineStr">
        <is>
          <t>MENS</t>
        </is>
      </c>
      <c r="H803" s="0" t="inlineStr">
        <is>
          <t>2XL</t>
        </is>
      </c>
      <c r="I803" s="0">
        <v>39.99</v>
      </c>
      <c r="J803" s="0">
        <v>33</v>
      </c>
    </row>
    <row r="804" spans="1:10" customHeight="0">
      <c r="A804" s="0">
        <f>HYPERLINK("https://dl.dropboxusercontent.com/scl/fi/5puip7ojvhaxjct64m33d/alan-139659-t.jpg?rlkey=jsp4k1qvh95hckwdzs7el72kb&amp;dl=0","Click to download Image")</f>
      </c>
      <c r="B804" s="0">
        <f>HYPERLINK("https://dl.dropboxusercontent.com/scl/fi/b5jc0h4mur7uyqrbq778j/mens-hoodie-size-chartsalan-hoodie.jpg?rlkey=k8rtob14d1rmpd2ltui8afxav&amp;dl=0","Click to download SizeChart")</f>
      </c>
      <c r="C804" s="0" t="inlineStr">
        <is>
          <t>Alan Men's Hoodie</t>
        </is>
      </c>
      <c r="D804" s="0" t="inlineStr">
        <is>
          <t>'139659</t>
        </is>
      </c>
      <c r="E804" s="0" t="inlineStr">
        <is>
          <t>UNI ALAN M LG:139659F-3XL</t>
        </is>
      </c>
      <c r="F804" s="0" t="inlineStr">
        <is>
          <t>'802139659094</t>
        </is>
      </c>
      <c r="G804" s="0" t="inlineStr">
        <is>
          <t>MENS</t>
        </is>
      </c>
      <c r="H804" s="0" t="inlineStr">
        <is>
          <t>3XL</t>
        </is>
      </c>
      <c r="I804" s="0">
        <v>39.99</v>
      </c>
      <c r="J804" s="0">
        <v>15</v>
      </c>
    </row>
    <row r="805" spans="1:10" customHeight="0">
      <c r="A805" s="0">
        <f>HYPERLINK("https://dl.dropboxusercontent.com/scl/fi/p7zusi5ddn8sii6dxce27/123181-af.jpg?rlkey=7fu1vhcq94pc55c6e9fie7zbn&amp;dl=0","Click to download Image")</f>
      </c>
      <c r="C805" s="0" t="inlineStr">
        <is>
          <t>Chadd Men's Hoodie</t>
        </is>
      </c>
      <c r="D805" s="0" t="inlineStr">
        <is>
          <t>'123181</t>
        </is>
      </c>
      <c r="E805" s="0" t="inlineStr">
        <is>
          <t>UNI CHADD M GY:123181A-S</t>
        </is>
      </c>
      <c r="F805" s="0" t="inlineStr">
        <is>
          <t>'801123181047</t>
        </is>
      </c>
      <c r="G805" s="0" t="inlineStr">
        <is>
          <t>MENS</t>
        </is>
      </c>
      <c r="H805" s="0" t="inlineStr">
        <is>
          <t>S</t>
        </is>
      </c>
      <c r="I805" s="0">
        <v>39.99</v>
      </c>
      <c r="J805" s="0">
        <v>21</v>
      </c>
    </row>
    <row r="806" spans="1:10" customHeight="0">
      <c r="A806" s="0">
        <f>HYPERLINK("https://dl.dropboxusercontent.com/scl/fi/p7zusi5ddn8sii6dxce27/123181-af.jpg?rlkey=7fu1vhcq94pc55c6e9fie7zbn&amp;dl=0","Click to download Image")</f>
      </c>
      <c r="C806" s="0" t="inlineStr">
        <is>
          <t>Chadd Men's Hoodie</t>
        </is>
      </c>
      <c r="D806" s="0" t="inlineStr">
        <is>
          <t>'123181</t>
        </is>
      </c>
      <c r="E806" s="0" t="inlineStr">
        <is>
          <t>UNI CHADD M GY:123181B-M</t>
        </is>
      </c>
      <c r="F806" s="0" t="inlineStr">
        <is>
          <t>'801123181054</t>
        </is>
      </c>
      <c r="G806" s="0" t="inlineStr">
        <is>
          <t>MENS</t>
        </is>
      </c>
      <c r="H806" s="0" t="inlineStr">
        <is>
          <t>M</t>
        </is>
      </c>
      <c r="I806" s="0">
        <v>39.99</v>
      </c>
      <c r="J806" s="0">
        <v>43</v>
      </c>
    </row>
    <row r="807" spans="1:10" customHeight="0">
      <c r="A807" s="0">
        <f>HYPERLINK("https://dl.dropboxusercontent.com/scl/fi/p7zusi5ddn8sii6dxce27/123181-af.jpg?rlkey=7fu1vhcq94pc55c6e9fie7zbn&amp;dl=0","Click to download Image")</f>
      </c>
      <c r="C807" s="0" t="inlineStr">
        <is>
          <t>Chadd Men's Hoodie</t>
        </is>
      </c>
      <c r="D807" s="0" t="inlineStr">
        <is>
          <t>'123181</t>
        </is>
      </c>
      <c r="E807" s="0" t="inlineStr">
        <is>
          <t>UNI CHADD M GY:123181C-L</t>
        </is>
      </c>
      <c r="F807" s="0" t="inlineStr">
        <is>
          <t>'801123181061</t>
        </is>
      </c>
      <c r="G807" s="0" t="inlineStr">
        <is>
          <t>MENS</t>
        </is>
      </c>
      <c r="H807" s="0" t="inlineStr">
        <is>
          <t>L</t>
        </is>
      </c>
      <c r="I807" s="0">
        <v>39.99</v>
      </c>
      <c r="J807" s="0">
        <v>65</v>
      </c>
    </row>
    <row r="808" spans="1:10" customHeight="0">
      <c r="A808" s="0">
        <f>HYPERLINK("https://dl.dropboxusercontent.com/scl/fi/p7zusi5ddn8sii6dxce27/123181-af.jpg?rlkey=7fu1vhcq94pc55c6e9fie7zbn&amp;dl=0","Click to download Image")</f>
      </c>
      <c r="C808" s="0" t="inlineStr">
        <is>
          <t>Chadd Men's Hoodie</t>
        </is>
      </c>
      <c r="D808" s="0" t="inlineStr">
        <is>
          <t>'123181</t>
        </is>
      </c>
      <c r="E808" s="0" t="inlineStr">
        <is>
          <t>UNI CHADD M GY:123181D-XL</t>
        </is>
      </c>
      <c r="F808" s="0" t="inlineStr">
        <is>
          <t>'801123181078</t>
        </is>
      </c>
      <c r="G808" s="0" t="inlineStr">
        <is>
          <t>MENS</t>
        </is>
      </c>
      <c r="H808" s="0" t="inlineStr">
        <is>
          <t>XL</t>
        </is>
      </c>
      <c r="I808" s="0">
        <v>39.99</v>
      </c>
      <c r="J808" s="0">
        <v>63</v>
      </c>
    </row>
    <row r="809" spans="1:10" customHeight="0">
      <c r="A809" s="0">
        <f>HYPERLINK("https://dl.dropboxusercontent.com/scl/fi/p7zusi5ddn8sii6dxce27/123181-af.jpg?rlkey=7fu1vhcq94pc55c6e9fie7zbn&amp;dl=0","Click to download Image")</f>
      </c>
      <c r="C809" s="0" t="inlineStr">
        <is>
          <t>Chadd Men's Hoodie</t>
        </is>
      </c>
      <c r="D809" s="0" t="inlineStr">
        <is>
          <t>'123181</t>
        </is>
      </c>
      <c r="E809" s="0" t="inlineStr">
        <is>
          <t>UNI CHADD M GY:123181E-2XL</t>
        </is>
      </c>
      <c r="F809" s="0" t="inlineStr">
        <is>
          <t>'801123181085</t>
        </is>
      </c>
      <c r="G809" s="0" t="inlineStr">
        <is>
          <t>MENS</t>
        </is>
      </c>
      <c r="H809" s="0" t="inlineStr">
        <is>
          <t>2XL</t>
        </is>
      </c>
      <c r="I809" s="0">
        <v>39.99</v>
      </c>
      <c r="J809" s="0">
        <v>42</v>
      </c>
    </row>
    <row r="810" spans="1:10" customHeight="0">
      <c r="A810" s="0">
        <f>HYPERLINK("https://dl.dropboxusercontent.com/scl/fi/p7zusi5ddn8sii6dxce27/123181-af.jpg?rlkey=7fu1vhcq94pc55c6e9fie7zbn&amp;dl=0","Click to download Image")</f>
      </c>
      <c r="C810" s="0" t="inlineStr">
        <is>
          <t>Chadd Men's Hoodie</t>
        </is>
      </c>
      <c r="D810" s="0" t="inlineStr">
        <is>
          <t>'123181</t>
        </is>
      </c>
      <c r="E810" s="0" t="inlineStr">
        <is>
          <t>UNI CHADD M GY:123181F-3XL</t>
        </is>
      </c>
      <c r="F810" s="0" t="inlineStr">
        <is>
          <t>'801123181092</t>
        </is>
      </c>
      <c r="G810" s="0" t="inlineStr">
        <is>
          <t>MENS</t>
        </is>
      </c>
      <c r="H810" s="0" t="inlineStr">
        <is>
          <t>3XL</t>
        </is>
      </c>
      <c r="I810" s="0">
        <v>39.99</v>
      </c>
      <c r="J810" s="0">
        <v>24</v>
      </c>
    </row>
    <row r="811" spans="1:10" customHeight="0">
      <c r="A811" s="0">
        <f>HYPERLINK("https://dl.dropboxusercontent.com/scl/fi/p7zusi5ddn8sii6dxce27/123181-af.jpg?rlkey=7fu1vhcq94pc55c6e9fie7zbn&amp;dl=0","Click to download Image")</f>
      </c>
      <c r="C811" s="0" t="inlineStr">
        <is>
          <t>Chadd Men's Hoodie</t>
        </is>
      </c>
      <c r="D811" s="0" t="inlineStr">
        <is>
          <t>'123181</t>
        </is>
      </c>
      <c r="E811" s="0" t="inlineStr">
        <is>
          <t>UNI CHADD M GY 12PK:123181Z-12PK</t>
        </is>
      </c>
      <c r="F811" s="0" t="inlineStr">
        <is>
          <t>'801123181993</t>
        </is>
      </c>
      <c r="G811" s="0" t="inlineStr">
        <is>
          <t>MENS</t>
        </is>
      </c>
      <c r="H811" s="0" t="inlineStr">
        <is>
          <t>12 PACK</t>
        </is>
      </c>
      <c r="I811" s="0">
        <v>390</v>
      </c>
      <c r="J811" s="0">
        <v>0</v>
      </c>
    </row>
    <row r="812" spans="1:10" customHeight="0">
      <c r="A812" s="0">
        <f>HYPERLINK("https://dl.dropboxusercontent.com/scl/fi/ubgstl9023rf2ymg9ig1o/ciri-137491f.jpg?rlkey=xr3tzddmso0tpklcbhl819vvi&amp;dl=0","Click to download Image")</f>
      </c>
      <c r="B812" s="0">
        <f>HYPERLINK("https://dl.dropboxusercontent.com/scl/fi/n1m0kwgmhar4ssju9lb2h/graphic-update2022-mens.jpg?rlkey=vffroq8jx24yrkr9z2qpv8j6z&amp;dl=0","Click to download SizeChart")</f>
      </c>
      <c r="C812" s="0" t="inlineStr">
        <is>
          <t>Ciri Men's Hoodie</t>
        </is>
      </c>
      <c r="D812" s="0" t="inlineStr">
        <is>
          <t>'137491</t>
        </is>
      </c>
      <c r="E812" s="0" t="inlineStr">
        <is>
          <t>UNI CIRI M GD:137491A-S</t>
        </is>
      </c>
      <c r="F812" s="0" t="inlineStr">
        <is>
          <t>'802137491047</t>
        </is>
      </c>
      <c r="G812" s="0" t="inlineStr">
        <is>
          <t>MENS</t>
        </is>
      </c>
      <c r="H812" s="0" t="inlineStr">
        <is>
          <t>S</t>
        </is>
      </c>
      <c r="I812" s="0">
        <v>29.99</v>
      </c>
      <c r="J812" s="0">
        <v>11</v>
      </c>
    </row>
    <row r="813" spans="1:10" customHeight="0">
      <c r="A813" s="0">
        <f>HYPERLINK("https://dl.dropboxusercontent.com/scl/fi/ubgstl9023rf2ymg9ig1o/ciri-137491f.jpg?rlkey=xr3tzddmso0tpklcbhl819vvi&amp;dl=0","Click to download Image")</f>
      </c>
      <c r="B813" s="0">
        <f>HYPERLINK("https://dl.dropboxusercontent.com/scl/fi/n1m0kwgmhar4ssju9lb2h/graphic-update2022-mens.jpg?rlkey=vffroq8jx24yrkr9z2qpv8j6z&amp;dl=0","Click to download SizeChart")</f>
      </c>
      <c r="C813" s="0" t="inlineStr">
        <is>
          <t>Ciri Men's Hoodie</t>
        </is>
      </c>
      <c r="D813" s="0" t="inlineStr">
        <is>
          <t>'137491</t>
        </is>
      </c>
      <c r="E813" s="0" t="inlineStr">
        <is>
          <t>UNI CIRI M GD:137491B-M</t>
        </is>
      </c>
      <c r="F813" s="0" t="inlineStr">
        <is>
          <t>'802137491054</t>
        </is>
      </c>
      <c r="G813" s="0" t="inlineStr">
        <is>
          <t>MENS</t>
        </is>
      </c>
      <c r="H813" s="0" t="inlineStr">
        <is>
          <t>M</t>
        </is>
      </c>
      <c r="I813" s="0">
        <v>29.99</v>
      </c>
      <c r="J813" s="0">
        <v>16</v>
      </c>
    </row>
    <row r="814" spans="1:10" customHeight="0">
      <c r="A814" s="0">
        <f>HYPERLINK("https://dl.dropboxusercontent.com/scl/fi/ubgstl9023rf2ymg9ig1o/ciri-137491f.jpg?rlkey=xr3tzddmso0tpklcbhl819vvi&amp;dl=0","Click to download Image")</f>
      </c>
      <c r="B814" s="0">
        <f>HYPERLINK("https://dl.dropboxusercontent.com/scl/fi/n1m0kwgmhar4ssju9lb2h/graphic-update2022-mens.jpg?rlkey=vffroq8jx24yrkr9z2qpv8j6z&amp;dl=0","Click to download SizeChart")</f>
      </c>
      <c r="C814" s="0" t="inlineStr">
        <is>
          <t>Ciri Men's Hoodie</t>
        </is>
      </c>
      <c r="D814" s="0" t="inlineStr">
        <is>
          <t>'137491</t>
        </is>
      </c>
      <c r="E814" s="0" t="inlineStr">
        <is>
          <t>UNI CIRI M GD:137491C-L</t>
        </is>
      </c>
      <c r="F814" s="0" t="inlineStr">
        <is>
          <t>'802137491061</t>
        </is>
      </c>
      <c r="G814" s="0" t="inlineStr">
        <is>
          <t>MENS</t>
        </is>
      </c>
      <c r="H814" s="0" t="inlineStr">
        <is>
          <t>L</t>
        </is>
      </c>
      <c r="I814" s="0">
        <v>29.99</v>
      </c>
      <c r="J814" s="0">
        <v>16</v>
      </c>
    </row>
    <row r="815" spans="1:10" customHeight="0">
      <c r="A815" s="0">
        <f>HYPERLINK("https://dl.dropboxusercontent.com/scl/fi/ubgstl9023rf2ymg9ig1o/ciri-137491f.jpg?rlkey=xr3tzddmso0tpklcbhl819vvi&amp;dl=0","Click to download Image")</f>
      </c>
      <c r="B815" s="0">
        <f>HYPERLINK("https://dl.dropboxusercontent.com/scl/fi/n1m0kwgmhar4ssju9lb2h/graphic-update2022-mens.jpg?rlkey=vffroq8jx24yrkr9z2qpv8j6z&amp;dl=0","Click to download SizeChart")</f>
      </c>
      <c r="C815" s="0" t="inlineStr">
        <is>
          <t>Ciri Men's Hoodie</t>
        </is>
      </c>
      <c r="D815" s="0" t="inlineStr">
        <is>
          <t>'137491</t>
        </is>
      </c>
      <c r="E815" s="0" t="inlineStr">
        <is>
          <t>UNI CIRI M GD:137491D-XL</t>
        </is>
      </c>
      <c r="F815" s="0" t="inlineStr">
        <is>
          <t>'802137491078</t>
        </is>
      </c>
      <c r="G815" s="0" t="inlineStr">
        <is>
          <t>MENS</t>
        </is>
      </c>
      <c r="H815" s="0" t="inlineStr">
        <is>
          <t>XL</t>
        </is>
      </c>
      <c r="I815" s="0">
        <v>29.99</v>
      </c>
      <c r="J815" s="0">
        <v>19</v>
      </c>
    </row>
    <row r="816" spans="1:10" customHeight="0">
      <c r="A816" s="0">
        <f>HYPERLINK("https://dl.dropboxusercontent.com/scl/fi/ubgstl9023rf2ymg9ig1o/ciri-137491f.jpg?rlkey=xr3tzddmso0tpklcbhl819vvi&amp;dl=0","Click to download Image")</f>
      </c>
      <c r="B816" s="0">
        <f>HYPERLINK("https://dl.dropboxusercontent.com/scl/fi/n1m0kwgmhar4ssju9lb2h/graphic-update2022-mens.jpg?rlkey=vffroq8jx24yrkr9z2qpv8j6z&amp;dl=0","Click to download SizeChart")</f>
      </c>
      <c r="C816" s="0" t="inlineStr">
        <is>
          <t>Ciri Men's Hoodie</t>
        </is>
      </c>
      <c r="D816" s="0" t="inlineStr">
        <is>
          <t>'137491</t>
        </is>
      </c>
      <c r="E816" s="0" t="inlineStr">
        <is>
          <t>UNI CIRI M GD:137491E-2XL</t>
        </is>
      </c>
      <c r="F816" s="0" t="inlineStr">
        <is>
          <t>'802137491085</t>
        </is>
      </c>
      <c r="G816" s="0" t="inlineStr">
        <is>
          <t>MENS</t>
        </is>
      </c>
      <c r="H816" s="0" t="inlineStr">
        <is>
          <t>2XL</t>
        </is>
      </c>
      <c r="I816" s="0">
        <v>29.99</v>
      </c>
      <c r="J816" s="0">
        <v>15</v>
      </c>
    </row>
    <row r="817" spans="1:10" customHeight="0">
      <c r="A817" s="0">
        <f>HYPERLINK("https://dl.dropboxusercontent.com/scl/fi/ubgstl9023rf2ymg9ig1o/ciri-137491f.jpg?rlkey=xr3tzddmso0tpklcbhl819vvi&amp;dl=0","Click to download Image")</f>
      </c>
      <c r="B817" s="0">
        <f>HYPERLINK("https://dl.dropboxusercontent.com/scl/fi/n1m0kwgmhar4ssju9lb2h/graphic-update2022-mens.jpg?rlkey=vffroq8jx24yrkr9z2qpv8j6z&amp;dl=0","Click to download SizeChart")</f>
      </c>
      <c r="C817" s="0" t="inlineStr">
        <is>
          <t>Ciri Men's Hoodie</t>
        </is>
      </c>
      <c r="D817" s="0" t="inlineStr">
        <is>
          <t>'137491</t>
        </is>
      </c>
      <c r="E817" s="0" t="inlineStr">
        <is>
          <t>UNI CIRI M GD:137491F-3XL</t>
        </is>
      </c>
      <c r="F817" s="0" t="inlineStr">
        <is>
          <t>'802137491092</t>
        </is>
      </c>
      <c r="G817" s="0" t="inlineStr">
        <is>
          <t>MENS</t>
        </is>
      </c>
      <c r="H817" s="0" t="inlineStr">
        <is>
          <t>3XL</t>
        </is>
      </c>
      <c r="I817" s="0">
        <v>29.99</v>
      </c>
      <c r="J817" s="0">
        <v>7</v>
      </c>
    </row>
    <row r="818" spans="1:10" customHeight="0">
      <c r="A818" s="0">
        <f>HYPERLINK("https://dl.dropboxusercontent.com/scl/fi/ncuhknyaal4rcr65dmmji/123477-af.jpg?rlkey=3blk821isrlw46wvfle6a095e&amp;dl=0","Click to download Image")</f>
      </c>
      <c r="C818" s="0" t="inlineStr">
        <is>
          <t>Bex Mens Canvas Cap</t>
        </is>
      </c>
      <c r="D818" s="0" t="inlineStr">
        <is>
          <t>'123477</t>
        </is>
      </c>
      <c r="E818" s="0" t="inlineStr">
        <is>
          <t>UNI BEX BK:123477</t>
        </is>
      </c>
      <c r="F818" s="0" t="inlineStr">
        <is>
          <t>'702123477003</t>
        </is>
      </c>
      <c r="G818" s="0" t="inlineStr">
        <is>
          <t>MENS</t>
        </is>
      </c>
      <c r="H818" s="0" t="inlineStr">
        <is>
          <t>STANDARD:58CM</t>
        </is>
      </c>
      <c r="I818" s="0">
        <v>19.99</v>
      </c>
      <c r="J818" s="0">
        <v>22</v>
      </c>
    </row>
    <row r="819" spans="1:10" customHeight="0">
      <c r="A819" s="0">
        <f>HYPERLINK("https://dl.dropboxusercontent.com/scl/fi/67esntkv74jcifsvxh34x/123392.jpg?rlkey=6dtqbcau1e5yydrhy8qis1xpp&amp;dl=0","Click to download Image")</f>
      </c>
      <c r="C819" s="0" t="inlineStr">
        <is>
          <t>Archer Jacquard Knit Scarf</t>
        </is>
      </c>
      <c r="D819" s="0" t="inlineStr">
        <is>
          <t>'123392</t>
        </is>
      </c>
      <c r="E819" s="0" t="inlineStr">
        <is>
          <t>UNI ARCHER PE:123392</t>
        </is>
      </c>
      <c r="F819" s="0" t="inlineStr">
        <is>
          <t>'702123392016</t>
        </is>
      </c>
      <c r="H819" s="0" t="inlineStr">
        <is>
          <t>OS</t>
        </is>
      </c>
      <c r="I819" s="0">
        <v>19.99</v>
      </c>
      <c r="J819" s="0">
        <v>13</v>
      </c>
    </row>
    <row r="820" spans="1:10" customHeight="0">
      <c r="A820" s="0">
        <f>HYPERLINK("https://dl.dropboxusercontent.com/scl/fi/bdo1etk0zfs6mgrx8fqlp/123495-af.jpg?rlkey=ogccgpsuk5pbq9y2d0zydy3it&amp;dl=0","Click to download Image")</f>
      </c>
      <c r="C820" s="0" t="inlineStr">
        <is>
          <t>Belmont Tote</t>
        </is>
      </c>
      <c r="D820" s="0" t="inlineStr">
        <is>
          <t>'123495</t>
        </is>
      </c>
      <c r="E820" s="0" t="inlineStr">
        <is>
          <t>UNI BELMON BK:123495</t>
        </is>
      </c>
      <c r="F820" s="0" t="inlineStr">
        <is>
          <t>'902123495018</t>
        </is>
      </c>
      <c r="H820" s="0" t="inlineStr">
        <is>
          <t>14 W X 16 H X 6 D</t>
        </is>
      </c>
      <c r="I820" s="0">
        <v>49.99</v>
      </c>
      <c r="J820" s="0">
        <v>31</v>
      </c>
    </row>
    <row r="821" spans="1:10" customHeight="0">
      <c r="A821" s="0">
        <f>HYPERLINK("https://dl.dropboxusercontent.com/scl/fi/cdzdcoaoztrqtd6rqa07c/uni-set-f.jpg?rlkey=5cf8oaa5da508czobpw06qasg&amp;dl=0","Click to download Image")</f>
      </c>
      <c r="C821" s="0" t="inlineStr">
        <is>
          <t>Bryn Infant Bodysuit</t>
        </is>
      </c>
      <c r="D821" s="0" t="inlineStr">
        <is>
          <t>'123124</t>
        </is>
      </c>
      <c r="E821" s="0" t="inlineStr">
        <is>
          <t>UNI BRYN I GD:123124A-0-3M</t>
        </is>
      </c>
      <c r="F821" s="0" t="inlineStr">
        <is>
          <t>'802123124003</t>
        </is>
      </c>
      <c r="G821" s="0" t="inlineStr">
        <is>
          <t>INFANT</t>
        </is>
      </c>
      <c r="H821" s="0" t="inlineStr">
        <is>
          <t>0-3M</t>
        </is>
      </c>
      <c r="I821" s="0">
        <v>29.99</v>
      </c>
      <c r="J821" s="0">
        <v>17</v>
      </c>
    </row>
    <row r="822" spans="1:10" customHeight="0">
      <c r="A822" s="0">
        <f>HYPERLINK("https://dl.dropboxusercontent.com/scl/fi/cdzdcoaoztrqtd6rqa07c/uni-set-f.jpg?rlkey=5cf8oaa5da508czobpw06qasg&amp;dl=0","Click to download Image")</f>
      </c>
      <c r="C822" s="0" t="inlineStr">
        <is>
          <t>Bryn Infant Bodysuit</t>
        </is>
      </c>
      <c r="D822" s="0" t="inlineStr">
        <is>
          <t>'123124</t>
        </is>
      </c>
      <c r="E822" s="0" t="inlineStr">
        <is>
          <t>UNI BRYN I GD:123124B-3-6M</t>
        </is>
      </c>
      <c r="F822" s="0" t="inlineStr">
        <is>
          <t>'802123124010</t>
        </is>
      </c>
      <c r="G822" s="0" t="inlineStr">
        <is>
          <t>INFANT</t>
        </is>
      </c>
      <c r="H822" s="0" t="inlineStr">
        <is>
          <t>3-6M</t>
        </is>
      </c>
      <c r="I822" s="0">
        <v>29.99</v>
      </c>
      <c r="J822" s="0">
        <v>15</v>
      </c>
    </row>
    <row r="823" spans="1:10" customHeight="0">
      <c r="A823" s="0">
        <f>HYPERLINK("https://dl.dropboxusercontent.com/scl/fi/cdzdcoaoztrqtd6rqa07c/uni-set-f.jpg?rlkey=5cf8oaa5da508czobpw06qasg&amp;dl=0","Click to download Image")</f>
      </c>
      <c r="C823" s="0" t="inlineStr">
        <is>
          <t>Bryn Infant Bodysuit</t>
        </is>
      </c>
      <c r="D823" s="0" t="inlineStr">
        <is>
          <t>'123124</t>
        </is>
      </c>
      <c r="E823" s="0" t="inlineStr">
        <is>
          <t>UNI BRYN I GD:123124C-6-9M</t>
        </is>
      </c>
      <c r="F823" s="0" t="inlineStr">
        <is>
          <t>'802123124027</t>
        </is>
      </c>
      <c r="G823" s="0" t="inlineStr">
        <is>
          <t>INFANT</t>
        </is>
      </c>
      <c r="H823" s="0" t="inlineStr">
        <is>
          <t>6-9M</t>
        </is>
      </c>
      <c r="I823" s="0">
        <v>29.99</v>
      </c>
      <c r="J823" s="0">
        <v>14</v>
      </c>
    </row>
    <row r="824" spans="1:10" customHeight="0">
      <c r="A824" s="0">
        <f>HYPERLINK("https://dl.dropboxusercontent.com/scl/fi/cdzdcoaoztrqtd6rqa07c/uni-set-f.jpg?rlkey=5cf8oaa5da508czobpw06qasg&amp;dl=0","Click to download Image")</f>
      </c>
      <c r="C824" s="0" t="inlineStr">
        <is>
          <t>Bryn Infant Bodysuit</t>
        </is>
      </c>
      <c r="D824" s="0" t="inlineStr">
        <is>
          <t>'123124</t>
        </is>
      </c>
      <c r="E824" s="0" t="inlineStr">
        <is>
          <t>UNI BRYN I GD:123124F-12M</t>
        </is>
      </c>
      <c r="F824" s="0" t="inlineStr">
        <is>
          <t>'802123124034</t>
        </is>
      </c>
      <c r="G824" s="0" t="inlineStr">
        <is>
          <t>INFANT</t>
        </is>
      </c>
      <c r="H824" s="0" t="inlineStr">
        <is>
          <t>12M</t>
        </is>
      </c>
      <c r="I824" s="0">
        <v>29.99</v>
      </c>
      <c r="J824" s="0">
        <v>14</v>
      </c>
    </row>
    <row r="825" spans="1:10" customHeight="0">
      <c r="A825" s="0">
        <f>HYPERLINK("https://dl.dropboxusercontent.com/scl/fi/cdzdcoaoztrqtd6rqa07c/uni-set-f.jpg?rlkey=5cf8oaa5da508czobpw06qasg&amp;dl=0","Click to download Image")</f>
      </c>
      <c r="C825" s="0" t="inlineStr">
        <is>
          <t>Bryn Infant Bodysuit</t>
        </is>
      </c>
      <c r="D825" s="0" t="inlineStr">
        <is>
          <t>'123124</t>
        </is>
      </c>
      <c r="E825" s="0" t="inlineStr">
        <is>
          <t>UNI BRYN I GD 12PK:123124Z-12PK</t>
        </is>
      </c>
      <c r="F825" s="0" t="inlineStr">
        <is>
          <t>'802123124997</t>
        </is>
      </c>
      <c r="G825" s="0" t="inlineStr">
        <is>
          <t>INFANT</t>
        </is>
      </c>
      <c r="H825" s="0" t="inlineStr">
        <is>
          <t>12 PACK</t>
        </is>
      </c>
      <c r="I825" s="0">
        <v>288</v>
      </c>
      <c r="J825" s="0">
        <v>4</v>
      </c>
    </row>
    <row r="826" spans="1:10" customHeight="0">
      <c r="A826" s="0">
        <f>HYPERLINK("https://dl.dropboxusercontent.com/scl/fi/91d7x88scjb0ktybbffn7/uni-cali-f.jpg?rlkey=vzkk89eawqhtf4egnqkq0jwfo&amp;dl=0","Click to download Image")</f>
      </c>
      <c r="C826" s="0" t="inlineStr">
        <is>
          <t>Cali Infant Bodysuit</t>
        </is>
      </c>
      <c r="D826" s="0" t="inlineStr">
        <is>
          <t>'123087</t>
        </is>
      </c>
      <c r="E826" s="0" t="inlineStr">
        <is>
          <t>UNI CALI I PE:123087A-0-3M</t>
        </is>
      </c>
      <c r="F826" s="0" t="inlineStr">
        <is>
          <t>'802123087001</t>
        </is>
      </c>
      <c r="G826" s="0" t="inlineStr">
        <is>
          <t>INFANT</t>
        </is>
      </c>
      <c r="H826" s="0" t="inlineStr">
        <is>
          <t>0-3M</t>
        </is>
      </c>
      <c r="I826" s="0">
        <v>29.99</v>
      </c>
      <c r="J826" s="0">
        <v>5</v>
      </c>
    </row>
    <row r="827" spans="1:10" customHeight="0">
      <c r="A827" s="0">
        <f>HYPERLINK("https://dl.dropboxusercontent.com/scl/fi/91d7x88scjb0ktybbffn7/uni-cali-f.jpg?rlkey=vzkk89eawqhtf4egnqkq0jwfo&amp;dl=0","Click to download Image")</f>
      </c>
      <c r="C827" s="0" t="inlineStr">
        <is>
          <t>Cali Infant Bodysuit</t>
        </is>
      </c>
      <c r="D827" s="0" t="inlineStr">
        <is>
          <t>'123087</t>
        </is>
      </c>
      <c r="E827" s="0" t="inlineStr">
        <is>
          <t>UNI CALI I PE:123087B-3-6M</t>
        </is>
      </c>
      <c r="F827" s="0" t="inlineStr">
        <is>
          <t>'802123087018</t>
        </is>
      </c>
      <c r="G827" s="0" t="inlineStr">
        <is>
          <t>INFANT</t>
        </is>
      </c>
      <c r="H827" s="0" t="inlineStr">
        <is>
          <t>3-6M</t>
        </is>
      </c>
      <c r="I827" s="0">
        <v>29.99</v>
      </c>
      <c r="J827" s="0">
        <v>2</v>
      </c>
    </row>
    <row r="828" spans="1:10" customHeight="0">
      <c r="A828" s="0">
        <f>HYPERLINK("https://dl.dropboxusercontent.com/scl/fi/91d7x88scjb0ktybbffn7/uni-cali-f.jpg?rlkey=vzkk89eawqhtf4egnqkq0jwfo&amp;dl=0","Click to download Image")</f>
      </c>
      <c r="C828" s="0" t="inlineStr">
        <is>
          <t>Cali Infant Bodysuit</t>
        </is>
      </c>
      <c r="D828" s="0" t="inlineStr">
        <is>
          <t>'123087</t>
        </is>
      </c>
      <c r="E828" s="0" t="inlineStr">
        <is>
          <t>UNI CALI I PE:123087C-6-9M</t>
        </is>
      </c>
      <c r="F828" s="0" t="inlineStr">
        <is>
          <t>'802123087025</t>
        </is>
      </c>
      <c r="G828" s="0" t="inlineStr">
        <is>
          <t>INFANT</t>
        </is>
      </c>
      <c r="H828" s="0" t="inlineStr">
        <is>
          <t>6-9M</t>
        </is>
      </c>
      <c r="I828" s="0">
        <v>29.99</v>
      </c>
      <c r="J828" s="0">
        <v>5</v>
      </c>
    </row>
    <row r="829" spans="1:10" customHeight="0">
      <c r="A829" s="0">
        <f>HYPERLINK("https://dl.dropboxusercontent.com/scl/fi/91d7x88scjb0ktybbffn7/uni-cali-f.jpg?rlkey=vzkk89eawqhtf4egnqkq0jwfo&amp;dl=0","Click to download Image")</f>
      </c>
      <c r="C829" s="0" t="inlineStr">
        <is>
          <t>Cali Infant Bodysuit</t>
        </is>
      </c>
      <c r="D829" s="0" t="inlineStr">
        <is>
          <t>'123087</t>
        </is>
      </c>
      <c r="E829" s="0" t="inlineStr">
        <is>
          <t>UNI CALI I PE:123087F-12M</t>
        </is>
      </c>
      <c r="F829" s="0" t="inlineStr">
        <is>
          <t>'802123087032</t>
        </is>
      </c>
      <c r="G829" s="0" t="inlineStr">
        <is>
          <t>INFANT</t>
        </is>
      </c>
      <c r="H829" s="0" t="inlineStr">
        <is>
          <t>12M</t>
        </is>
      </c>
      <c r="I829" s="0">
        <v>29.99</v>
      </c>
      <c r="J829" s="0">
        <v>4</v>
      </c>
    </row>
    <row r="830" spans="1:10" customHeight="0">
      <c r="A830" s="0">
        <f>HYPERLINK("https://dl.dropboxusercontent.com/scl/fi/91d7x88scjb0ktybbffn7/uni-cali-f.jpg?rlkey=vzkk89eawqhtf4egnqkq0jwfo&amp;dl=0","Click to download Image")</f>
      </c>
      <c r="C830" s="0" t="inlineStr">
        <is>
          <t>Cali Infant Bodysuit</t>
        </is>
      </c>
      <c r="D830" s="0" t="inlineStr">
        <is>
          <t>'123087</t>
        </is>
      </c>
      <c r="E830" s="0" t="inlineStr">
        <is>
          <t>UNI CALI I PE 12PK :123087Z-12PK</t>
        </is>
      </c>
      <c r="F830" s="0" t="inlineStr">
        <is>
          <t>'802123087995</t>
        </is>
      </c>
      <c r="G830" s="0" t="inlineStr">
        <is>
          <t>INFANT</t>
        </is>
      </c>
      <c r="H830" s="0" t="inlineStr">
        <is>
          <t>12 PACK</t>
        </is>
      </c>
      <c r="I830" s="0">
        <v>288</v>
      </c>
      <c r="J830" s="0">
        <v>0</v>
      </c>
    </row>
    <row r="831" spans="1:10" customHeight="0">
      <c r="A831" s="0">
        <f>HYPERLINK("https://dl.dropboxusercontent.com/scl/fi/bhvbekf2vku4m8qu8tmuz/113399-f.jpg?rlkey=96p0fcgtuiy08weq310mdnvbf&amp;dl=0","Click to download Image")</f>
      </c>
      <c r="B831" s="0">
        <f>HYPERLINK("https://dl.dropboxusercontent.com/scl/fi/mtd5j12pz3mpdfjlrl1ie/mens-jackets-size-chartscolin.jpg?rlkey=zq5zpln55hirdp3c2lnv30scd&amp;dl=0","Click to download SizeChart")</f>
      </c>
      <c r="C831" s="0" t="inlineStr">
        <is>
          <t>Colin Men's Puffer Jacket</t>
        </is>
      </c>
      <c r="D831" s="0" t="inlineStr">
        <is>
          <t>'113399</t>
        </is>
      </c>
      <c r="E831" s="0" t="inlineStr">
        <is>
          <t>UNI COLIN M BLACK:113399A-S</t>
        </is>
      </c>
      <c r="F831" s="0" t="inlineStr">
        <is>
          <t>'802113399046</t>
        </is>
      </c>
      <c r="G831" s="0" t="inlineStr">
        <is>
          <t>MENS</t>
        </is>
      </c>
      <c r="H831" s="0" t="inlineStr">
        <is>
          <t>S</t>
        </is>
      </c>
      <c r="I831" s="0">
        <v>99.99</v>
      </c>
      <c r="J831" s="0">
        <v>6</v>
      </c>
    </row>
    <row r="832" spans="1:10" customHeight="0">
      <c r="A832" s="0">
        <f>HYPERLINK("https://dl.dropboxusercontent.com/scl/fi/bhvbekf2vku4m8qu8tmuz/113399-f.jpg?rlkey=96p0fcgtuiy08weq310mdnvbf&amp;dl=0","Click to download Image")</f>
      </c>
      <c r="B832" s="0">
        <f>HYPERLINK("https://dl.dropboxusercontent.com/scl/fi/mtd5j12pz3mpdfjlrl1ie/mens-jackets-size-chartscolin.jpg?rlkey=zq5zpln55hirdp3c2lnv30scd&amp;dl=0","Click to download SizeChart")</f>
      </c>
      <c r="C832" s="0" t="inlineStr">
        <is>
          <t>Colin Men's Puffer Jacket</t>
        </is>
      </c>
      <c r="D832" s="0" t="inlineStr">
        <is>
          <t>'113399</t>
        </is>
      </c>
      <c r="E832" s="0" t="inlineStr">
        <is>
          <t>UNI COLIN M BLACK:113399B-M</t>
        </is>
      </c>
      <c r="F832" s="0" t="inlineStr">
        <is>
          <t>'802113399053</t>
        </is>
      </c>
      <c r="G832" s="0" t="inlineStr">
        <is>
          <t>MENS</t>
        </is>
      </c>
      <c r="H832" s="0" t="inlineStr">
        <is>
          <t>M</t>
        </is>
      </c>
      <c r="I832" s="0">
        <v>99.99</v>
      </c>
      <c r="J832" s="0">
        <v>11</v>
      </c>
    </row>
    <row r="833" spans="1:10" customHeight="0">
      <c r="A833" s="0">
        <f>HYPERLINK("https://dl.dropboxusercontent.com/scl/fi/bhvbekf2vku4m8qu8tmuz/113399-f.jpg?rlkey=96p0fcgtuiy08weq310mdnvbf&amp;dl=0","Click to download Image")</f>
      </c>
      <c r="B833" s="0">
        <f>HYPERLINK("https://dl.dropboxusercontent.com/scl/fi/mtd5j12pz3mpdfjlrl1ie/mens-jackets-size-chartscolin.jpg?rlkey=zq5zpln55hirdp3c2lnv30scd&amp;dl=0","Click to download SizeChart")</f>
      </c>
      <c r="C833" s="0" t="inlineStr">
        <is>
          <t>Colin Men's Puffer Jacket</t>
        </is>
      </c>
      <c r="D833" s="0" t="inlineStr">
        <is>
          <t>'113399</t>
        </is>
      </c>
      <c r="E833" s="0" t="inlineStr">
        <is>
          <t>UNI COLIN M BLACK:113399C-L</t>
        </is>
      </c>
      <c r="F833" s="0" t="inlineStr">
        <is>
          <t>'802113399060</t>
        </is>
      </c>
      <c r="G833" s="0" t="inlineStr">
        <is>
          <t>MENS</t>
        </is>
      </c>
      <c r="H833" s="0" t="inlineStr">
        <is>
          <t>L</t>
        </is>
      </c>
      <c r="I833" s="0">
        <v>99.99</v>
      </c>
      <c r="J833" s="0">
        <v>6</v>
      </c>
    </row>
    <row r="834" spans="1:10" customHeight="0">
      <c r="A834" s="0">
        <f>HYPERLINK("https://dl.dropboxusercontent.com/scl/fi/bhvbekf2vku4m8qu8tmuz/113399-f.jpg?rlkey=96p0fcgtuiy08weq310mdnvbf&amp;dl=0","Click to download Image")</f>
      </c>
      <c r="B834" s="0">
        <f>HYPERLINK("https://dl.dropboxusercontent.com/scl/fi/mtd5j12pz3mpdfjlrl1ie/mens-jackets-size-chartscolin.jpg?rlkey=zq5zpln55hirdp3c2lnv30scd&amp;dl=0","Click to download SizeChart")</f>
      </c>
      <c r="C834" s="0" t="inlineStr">
        <is>
          <t>Colin Men's Puffer Jacket</t>
        </is>
      </c>
      <c r="D834" s="0" t="inlineStr">
        <is>
          <t>'113399</t>
        </is>
      </c>
      <c r="E834" s="0" t="inlineStr">
        <is>
          <t>UNI COLIN M BLACK:113399D-XL</t>
        </is>
      </c>
      <c r="F834" s="0" t="inlineStr">
        <is>
          <t>'802113399077</t>
        </is>
      </c>
      <c r="G834" s="0" t="inlineStr">
        <is>
          <t>MENS</t>
        </is>
      </c>
      <c r="H834" s="0" t="inlineStr">
        <is>
          <t>XL</t>
        </is>
      </c>
      <c r="I834" s="0">
        <v>99.99</v>
      </c>
      <c r="J834" s="0">
        <v>9</v>
      </c>
    </row>
    <row r="835" spans="1:10" customHeight="0">
      <c r="A835" s="0">
        <f>HYPERLINK("https://dl.dropboxusercontent.com/scl/fi/bhvbekf2vku4m8qu8tmuz/113399-f.jpg?rlkey=96p0fcgtuiy08weq310mdnvbf&amp;dl=0","Click to download Image")</f>
      </c>
      <c r="B835" s="0">
        <f>HYPERLINK("https://dl.dropboxusercontent.com/scl/fi/mtd5j12pz3mpdfjlrl1ie/mens-jackets-size-chartscolin.jpg?rlkey=zq5zpln55hirdp3c2lnv30scd&amp;dl=0","Click to download SizeChart")</f>
      </c>
      <c r="C835" s="0" t="inlineStr">
        <is>
          <t>Colin Men's Puffer Jacket</t>
        </is>
      </c>
      <c r="D835" s="0" t="inlineStr">
        <is>
          <t>'113399</t>
        </is>
      </c>
      <c r="E835" s="0" t="inlineStr">
        <is>
          <t>UNI COLIN M BLACK:113399E-2XL</t>
        </is>
      </c>
      <c r="F835" s="0" t="inlineStr">
        <is>
          <t>'802113399084</t>
        </is>
      </c>
      <c r="G835" s="0" t="inlineStr">
        <is>
          <t>MENS</t>
        </is>
      </c>
      <c r="H835" s="0" t="inlineStr">
        <is>
          <t>2XL</t>
        </is>
      </c>
      <c r="I835" s="0">
        <v>99.99</v>
      </c>
      <c r="J835" s="0">
        <v>10</v>
      </c>
    </row>
    <row r="836" spans="1:10" customHeight="0">
      <c r="A836" s="0">
        <f>HYPERLINK("https://dl.dropboxusercontent.com/scl/fi/bhvbekf2vku4m8qu8tmuz/113399-f.jpg?rlkey=96p0fcgtuiy08weq310mdnvbf&amp;dl=0","Click to download Image")</f>
      </c>
      <c r="B836" s="0">
        <f>HYPERLINK("https://dl.dropboxusercontent.com/scl/fi/mtd5j12pz3mpdfjlrl1ie/mens-jackets-size-chartscolin.jpg?rlkey=zq5zpln55hirdp3c2lnv30scd&amp;dl=0","Click to download SizeChart")</f>
      </c>
      <c r="C836" s="0" t="inlineStr">
        <is>
          <t>Colin Men's Puffer Jacket</t>
        </is>
      </c>
      <c r="D836" s="0" t="inlineStr">
        <is>
          <t>'113399</t>
        </is>
      </c>
      <c r="E836" s="0" t="inlineStr">
        <is>
          <t>UNI COLIN M BLACK:113399F-3XL</t>
        </is>
      </c>
      <c r="F836" s="0" t="inlineStr">
        <is>
          <t>'802113399091</t>
        </is>
      </c>
      <c r="G836" s="0" t="inlineStr">
        <is>
          <t>MENS</t>
        </is>
      </c>
      <c r="H836" s="0" t="inlineStr">
        <is>
          <t>3XL</t>
        </is>
      </c>
      <c r="I836" s="0">
        <v>99.99</v>
      </c>
      <c r="J836" s="0">
        <v>5</v>
      </c>
    </row>
    <row r="837" spans="1:10" customHeight="0">
      <c r="A837" s="0">
        <f>HYPERLINK("https://dl.dropboxusercontent.com/scl/fi/bhvbekf2vku4m8qu8tmuz/113399-f.jpg?rlkey=96p0fcgtuiy08weq310mdnvbf&amp;dl=0","Click to download Image")</f>
      </c>
      <c r="B837" s="0">
        <f>HYPERLINK("https://dl.dropboxusercontent.com/scl/fi/mtd5j12pz3mpdfjlrl1ie/mens-jackets-size-chartscolin.jpg?rlkey=zq5zpln55hirdp3c2lnv30scd&amp;dl=0","Click to download SizeChart")</f>
      </c>
      <c r="C837" s="0" t="inlineStr">
        <is>
          <t>Colin Men's Puffer Jacket</t>
        </is>
      </c>
      <c r="D837" s="0" t="inlineStr">
        <is>
          <t>'113399</t>
        </is>
      </c>
      <c r="E837" s="0" t="inlineStr">
        <is>
          <t>UNI COLIN M BLACK 12 PACK:113399Z-12PK</t>
        </is>
      </c>
      <c r="F837" s="0" t="inlineStr">
        <is>
          <t>'802113399992</t>
        </is>
      </c>
      <c r="G837" s="0" t="inlineStr">
        <is>
          <t>MENS</t>
        </is>
      </c>
      <c r="H837" s="0" t="inlineStr">
        <is>
          <t>12 PACK</t>
        </is>
      </c>
      <c r="I837" s="0">
        <v>966</v>
      </c>
      <c r="J837" s="0">
        <v>2</v>
      </c>
    </row>
    <row r="838" spans="1:10" customHeight="0">
      <c r="A838" s="0">
        <f>HYPERLINK("https://dl.dropboxusercontent.com/scl/fi/n5x6y370uqc9ti7stkytl/123132-f.jpg?rlkey=rhl3tpdaksqwnpgglfew5qw6c&amp;dl=0","Click to download Image")</f>
      </c>
      <c r="C838" s="0" t="inlineStr">
        <is>
          <t>Cleo Infant Bodysuit</t>
        </is>
      </c>
      <c r="D838" s="0" t="inlineStr">
        <is>
          <t>'123132</t>
        </is>
      </c>
      <c r="E838" s="0" t="inlineStr">
        <is>
          <t>UNI CLEO I PE:123132A-0-3M</t>
        </is>
      </c>
      <c r="F838" s="0" t="inlineStr">
        <is>
          <t>'802123132008</t>
        </is>
      </c>
      <c r="G838" s="0" t="inlineStr">
        <is>
          <t>INFANT</t>
        </is>
      </c>
      <c r="H838" s="0" t="inlineStr">
        <is>
          <t>0-3M</t>
        </is>
      </c>
      <c r="I838" s="0">
        <v>24.99</v>
      </c>
      <c r="J838" s="0">
        <v>16</v>
      </c>
    </row>
    <row r="839" spans="1:10" customHeight="0">
      <c r="A839" s="0">
        <f>HYPERLINK("https://dl.dropboxusercontent.com/scl/fi/n5x6y370uqc9ti7stkytl/123132-f.jpg?rlkey=rhl3tpdaksqwnpgglfew5qw6c&amp;dl=0","Click to download Image")</f>
      </c>
      <c r="C839" s="0" t="inlineStr">
        <is>
          <t>Cleo Infant Bodysuit</t>
        </is>
      </c>
      <c r="D839" s="0" t="inlineStr">
        <is>
          <t>'123132</t>
        </is>
      </c>
      <c r="E839" s="0" t="inlineStr">
        <is>
          <t>UNI CLEO I PE:123132B-3-6M</t>
        </is>
      </c>
      <c r="F839" s="0" t="inlineStr">
        <is>
          <t>'802123132015</t>
        </is>
      </c>
      <c r="G839" s="0" t="inlineStr">
        <is>
          <t>INFANT</t>
        </is>
      </c>
      <c r="H839" s="0" t="inlineStr">
        <is>
          <t>3-6M</t>
        </is>
      </c>
      <c r="I839" s="0">
        <v>24.99</v>
      </c>
      <c r="J839" s="0">
        <v>14</v>
      </c>
    </row>
    <row r="840" spans="1:10" customHeight="0">
      <c r="A840" s="0">
        <f>HYPERLINK("https://dl.dropboxusercontent.com/scl/fi/n5x6y370uqc9ti7stkytl/123132-f.jpg?rlkey=rhl3tpdaksqwnpgglfew5qw6c&amp;dl=0","Click to download Image")</f>
      </c>
      <c r="C840" s="0" t="inlineStr">
        <is>
          <t>Cleo Infant Bodysuit</t>
        </is>
      </c>
      <c r="D840" s="0" t="inlineStr">
        <is>
          <t>'123132</t>
        </is>
      </c>
      <c r="E840" s="0" t="inlineStr">
        <is>
          <t>UNI CLEO I PE:123132C-6-9M</t>
        </is>
      </c>
      <c r="F840" s="0" t="inlineStr">
        <is>
          <t>'802123132022</t>
        </is>
      </c>
      <c r="G840" s="0" t="inlineStr">
        <is>
          <t>INFANT</t>
        </is>
      </c>
      <c r="H840" s="0" t="inlineStr">
        <is>
          <t>6-9M</t>
        </is>
      </c>
      <c r="I840" s="0">
        <v>24.99</v>
      </c>
      <c r="J840" s="0">
        <v>15</v>
      </c>
    </row>
    <row r="841" spans="1:10" customHeight="0">
      <c r="A841" s="0">
        <f>HYPERLINK("https://dl.dropboxusercontent.com/scl/fi/n5x6y370uqc9ti7stkytl/123132-f.jpg?rlkey=rhl3tpdaksqwnpgglfew5qw6c&amp;dl=0","Click to download Image")</f>
      </c>
      <c r="C841" s="0" t="inlineStr">
        <is>
          <t>Cleo Infant Bodysuit</t>
        </is>
      </c>
      <c r="D841" s="0" t="inlineStr">
        <is>
          <t>'123132</t>
        </is>
      </c>
      <c r="E841" s="0" t="inlineStr">
        <is>
          <t>UNI CLEO I PE:123132F-12M</t>
        </is>
      </c>
      <c r="F841" s="0" t="inlineStr">
        <is>
          <t>'802123132039</t>
        </is>
      </c>
      <c r="G841" s="0" t="inlineStr">
        <is>
          <t>INFANT</t>
        </is>
      </c>
      <c r="H841" s="0" t="inlineStr">
        <is>
          <t>12M</t>
        </is>
      </c>
      <c r="I841" s="0">
        <v>24.99</v>
      </c>
      <c r="J841" s="0">
        <v>16</v>
      </c>
    </row>
    <row r="842" spans="1:10" customHeight="0">
      <c r="A842" s="0">
        <f>HYPERLINK("https://dl.dropboxusercontent.com/scl/fi/n5x6y370uqc9ti7stkytl/123132-f.jpg?rlkey=rhl3tpdaksqwnpgglfew5qw6c&amp;dl=0","Click to download Image")</f>
      </c>
      <c r="C842" s="0" t="inlineStr">
        <is>
          <t>Cleo Infant Bodysuit</t>
        </is>
      </c>
      <c r="D842" s="0" t="inlineStr">
        <is>
          <t>'123132</t>
        </is>
      </c>
      <c r="E842" s="0" t="inlineStr">
        <is>
          <t>UNI CLEO I PE 12PK:123132Z-12PK</t>
        </is>
      </c>
      <c r="F842" s="0" t="inlineStr">
        <is>
          <t>'802123132992</t>
        </is>
      </c>
      <c r="G842" s="0" t="inlineStr">
        <is>
          <t>INFANT</t>
        </is>
      </c>
      <c r="H842" s="0" t="inlineStr">
        <is>
          <t>12 PACK</t>
        </is>
      </c>
      <c r="I842" s="0">
        <v>240</v>
      </c>
      <c r="J842" s="0">
        <v>5</v>
      </c>
    </row>
    <row r="843" spans="1:10" customHeight="0">
      <c r="A843" s="0">
        <f>HYPERLINK("https://dl.dropboxusercontent.com/scl/fi/xib64aanibw595j0rvyu3/117401-af.jpg?rlkey=wvg4rt8q69wpgye5wzhs6moqp&amp;dl=0","Click to download Image")</f>
      </c>
      <c r="C843" s="0" t="inlineStr">
        <is>
          <t>Adalee Women's Cap</t>
        </is>
      </c>
      <c r="D843" s="0" t="inlineStr">
        <is>
          <t>'117401</t>
        </is>
      </c>
      <c r="E843" s="0" t="inlineStr">
        <is>
          <t>UNI ADALEE A PURPLE:117401</t>
        </is>
      </c>
      <c r="F843" s="0" t="inlineStr">
        <is>
          <t>'702117401014</t>
        </is>
      </c>
      <c r="G843" s="0" t="inlineStr">
        <is>
          <t>WOMENS</t>
        </is>
      </c>
      <c r="H843" s="0" t="inlineStr">
        <is>
          <t>WOMENS</t>
        </is>
      </c>
      <c r="I843" s="0">
        <v>19.99</v>
      </c>
      <c r="J843" s="0">
        <v>35</v>
      </c>
    </row>
    <row r="844" spans="1:10" customHeight="0">
      <c r="A844" s="0">
        <f>HYPERLINK("https://dl.dropboxusercontent.com/scl/fi/z3wfq5gkha7a9h88xoaae/121136-f.jpg?rlkey=m47j6woxzchf6005gwo7tgw3s&amp;dl=0","Click to download Image")</f>
      </c>
      <c r="B844" s="0">
        <f>HYPERLINK("https://dl.dropboxusercontent.com/scl/fi/fiupbeiu6wis9td6r1kmg/graphic-update2022-womens.jpg?rlkey=kocwvik2xmai70mkrb1igu41b&amp;dl=0","Click to download SizeChart")</f>
      </c>
      <c r="C844" s="0" t="inlineStr">
        <is>
          <t>Donna Womens T-shirt</t>
        </is>
      </c>
      <c r="D844" s="0" t="inlineStr">
        <is>
          <t>'121136</t>
        </is>
      </c>
      <c r="E844" s="0" t="inlineStr">
        <is>
          <t>UNI DONNA W PURPLE:121136A-S</t>
        </is>
      </c>
      <c r="F844" s="0" t="inlineStr">
        <is>
          <t>'802121136046</t>
        </is>
      </c>
      <c r="G844" s="0" t="inlineStr">
        <is>
          <t>WOMENS</t>
        </is>
      </c>
      <c r="H844" s="0" t="inlineStr">
        <is>
          <t>S</t>
        </is>
      </c>
      <c r="I844" s="0">
        <v>24.99</v>
      </c>
      <c r="J844" s="0">
        <v>6</v>
      </c>
    </row>
    <row r="845" spans="1:10" customHeight="0">
      <c r="A845" s="0">
        <f>HYPERLINK("https://dl.dropboxusercontent.com/scl/fi/z3wfq5gkha7a9h88xoaae/121136-f.jpg?rlkey=m47j6woxzchf6005gwo7tgw3s&amp;dl=0","Click to download Image")</f>
      </c>
      <c r="B845" s="0">
        <f>HYPERLINK("https://dl.dropboxusercontent.com/scl/fi/fiupbeiu6wis9td6r1kmg/graphic-update2022-womens.jpg?rlkey=kocwvik2xmai70mkrb1igu41b&amp;dl=0","Click to download SizeChart")</f>
      </c>
      <c r="C845" s="0" t="inlineStr">
        <is>
          <t>Donna Womens T-shirt</t>
        </is>
      </c>
      <c r="D845" s="0" t="inlineStr">
        <is>
          <t>'121136</t>
        </is>
      </c>
      <c r="E845" s="0" t="inlineStr">
        <is>
          <t>UNI DONNA W PURPLE:121136B-M</t>
        </is>
      </c>
      <c r="F845" s="0" t="inlineStr">
        <is>
          <t>'802121136053</t>
        </is>
      </c>
      <c r="G845" s="0" t="inlineStr">
        <is>
          <t>WOMENS</t>
        </is>
      </c>
      <c r="H845" s="0" t="inlineStr">
        <is>
          <t>M</t>
        </is>
      </c>
      <c r="I845" s="0">
        <v>24.99</v>
      </c>
      <c r="J845" s="0">
        <v>16</v>
      </c>
    </row>
    <row r="846" spans="1:10" customHeight="0">
      <c r="A846" s="0">
        <f>HYPERLINK("https://dl.dropboxusercontent.com/scl/fi/z3wfq5gkha7a9h88xoaae/121136-f.jpg?rlkey=m47j6woxzchf6005gwo7tgw3s&amp;dl=0","Click to download Image")</f>
      </c>
      <c r="B846" s="0">
        <f>HYPERLINK("https://dl.dropboxusercontent.com/scl/fi/fiupbeiu6wis9td6r1kmg/graphic-update2022-womens.jpg?rlkey=kocwvik2xmai70mkrb1igu41b&amp;dl=0","Click to download SizeChart")</f>
      </c>
      <c r="C846" s="0" t="inlineStr">
        <is>
          <t>Donna Womens T-shirt</t>
        </is>
      </c>
      <c r="D846" s="0" t="inlineStr">
        <is>
          <t>'121136</t>
        </is>
      </c>
      <c r="E846" s="0" t="inlineStr">
        <is>
          <t>UNI DONNA W PURPLE:121136C-L</t>
        </is>
      </c>
      <c r="F846" s="0" t="inlineStr">
        <is>
          <t>'802121136060</t>
        </is>
      </c>
      <c r="G846" s="0" t="inlineStr">
        <is>
          <t>WOMENS</t>
        </is>
      </c>
      <c r="H846" s="0" t="inlineStr">
        <is>
          <t>L</t>
        </is>
      </c>
      <c r="I846" s="0">
        <v>24.99</v>
      </c>
      <c r="J846" s="0">
        <v>15</v>
      </c>
    </row>
    <row r="847" spans="1:10" customHeight="0">
      <c r="A847" s="0">
        <f>HYPERLINK("https://dl.dropboxusercontent.com/scl/fi/z3wfq5gkha7a9h88xoaae/121136-f.jpg?rlkey=m47j6woxzchf6005gwo7tgw3s&amp;dl=0","Click to download Image")</f>
      </c>
      <c r="B847" s="0">
        <f>HYPERLINK("https://dl.dropboxusercontent.com/scl/fi/fiupbeiu6wis9td6r1kmg/graphic-update2022-womens.jpg?rlkey=kocwvik2xmai70mkrb1igu41b&amp;dl=0","Click to download SizeChart")</f>
      </c>
      <c r="C847" s="0" t="inlineStr">
        <is>
          <t>Donna Womens T-shirt</t>
        </is>
      </c>
      <c r="D847" s="0" t="inlineStr">
        <is>
          <t>'121136</t>
        </is>
      </c>
      <c r="E847" s="0" t="inlineStr">
        <is>
          <t>UNI DONNA W PURPLE:121136D-XL</t>
        </is>
      </c>
      <c r="F847" s="0" t="inlineStr">
        <is>
          <t>'802121136077</t>
        </is>
      </c>
      <c r="G847" s="0" t="inlineStr">
        <is>
          <t>WOMENS</t>
        </is>
      </c>
      <c r="H847" s="0" t="inlineStr">
        <is>
          <t>XL</t>
        </is>
      </c>
      <c r="I847" s="0">
        <v>24.99</v>
      </c>
      <c r="J847" s="0">
        <v>4</v>
      </c>
    </row>
    <row r="848" spans="1:10" customHeight="0">
      <c r="A848" s="0">
        <f>HYPERLINK("https://dl.dropboxusercontent.com/scl/fi/z3wfq5gkha7a9h88xoaae/121136-f.jpg?rlkey=m47j6woxzchf6005gwo7tgw3s&amp;dl=0","Click to download Image")</f>
      </c>
      <c r="B848" s="0">
        <f>HYPERLINK("https://dl.dropboxusercontent.com/scl/fi/fiupbeiu6wis9td6r1kmg/graphic-update2022-womens.jpg?rlkey=kocwvik2xmai70mkrb1igu41b&amp;dl=0","Click to download SizeChart")</f>
      </c>
      <c r="C848" s="0" t="inlineStr">
        <is>
          <t>Donna Womens T-shirt</t>
        </is>
      </c>
      <c r="D848" s="0" t="inlineStr">
        <is>
          <t>'121136</t>
        </is>
      </c>
      <c r="E848" s="0" t="inlineStr">
        <is>
          <t>UNI DONNA W PURPLE:121136E-2XL</t>
        </is>
      </c>
      <c r="F848" s="0" t="inlineStr">
        <is>
          <t>'802121136084</t>
        </is>
      </c>
      <c r="G848" s="0" t="inlineStr">
        <is>
          <t>WOMENS</t>
        </is>
      </c>
      <c r="H848" s="0" t="inlineStr">
        <is>
          <t>2XL</t>
        </is>
      </c>
      <c r="I848" s="0">
        <v>24.99</v>
      </c>
      <c r="J848" s="0">
        <v>5</v>
      </c>
    </row>
    <row r="849" spans="1:10" customHeight="0">
      <c r="A849" s="0">
        <f>HYPERLINK("https://dl.dropboxusercontent.com/scl/fi/z3wfq5gkha7a9h88xoaae/121136-f.jpg?rlkey=m47j6woxzchf6005gwo7tgw3s&amp;dl=0","Click to download Image")</f>
      </c>
      <c r="B849" s="0">
        <f>HYPERLINK("https://dl.dropboxusercontent.com/scl/fi/fiupbeiu6wis9td6r1kmg/graphic-update2022-womens.jpg?rlkey=kocwvik2xmai70mkrb1igu41b&amp;dl=0","Click to download SizeChart")</f>
      </c>
      <c r="C849" s="0" t="inlineStr">
        <is>
          <t>Donna Womens T-shirt</t>
        </is>
      </c>
      <c r="D849" s="0" t="inlineStr">
        <is>
          <t>'121136</t>
        </is>
      </c>
      <c r="E849" s="0" t="inlineStr">
        <is>
          <t>UNI DONNA W PURPLE:121136F-3XL</t>
        </is>
      </c>
      <c r="F849" s="0" t="inlineStr">
        <is>
          <t>'802121136091</t>
        </is>
      </c>
      <c r="G849" s="0" t="inlineStr">
        <is>
          <t>WOMENS</t>
        </is>
      </c>
      <c r="H849" s="0" t="inlineStr">
        <is>
          <t>3XL</t>
        </is>
      </c>
      <c r="I849" s="0">
        <v>24.99</v>
      </c>
      <c r="J849" s="0">
        <v>5</v>
      </c>
    </row>
    <row r="850" spans="1:10" customHeight="0">
      <c r="A850" s="0">
        <f>HYPERLINK("https://dl.dropboxusercontent.com/scl/fi/z3wfq5gkha7a9h88xoaae/121136-f.jpg?rlkey=m47j6woxzchf6005gwo7tgw3s&amp;dl=0","Click to download Image")</f>
      </c>
      <c r="B850" s="0">
        <f>HYPERLINK("https://dl.dropboxusercontent.com/scl/fi/fiupbeiu6wis9td6r1kmg/graphic-update2022-womens.jpg?rlkey=kocwvik2xmai70mkrb1igu41b&amp;dl=0","Click to download SizeChart")</f>
      </c>
      <c r="C850" s="0" t="inlineStr">
        <is>
          <t>Donna Womens T-shirt</t>
        </is>
      </c>
      <c r="D850" s="0" t="inlineStr">
        <is>
          <t>'121136</t>
        </is>
      </c>
      <c r="E850" s="0" t="inlineStr">
        <is>
          <t>UNI DONNA W PURPLE 12 PACK:121136Z-12PK</t>
        </is>
      </c>
      <c r="F850" s="0" t="inlineStr">
        <is>
          <t>'802121136992</t>
        </is>
      </c>
      <c r="G850" s="0" t="inlineStr">
        <is>
          <t>WOMENS</t>
        </is>
      </c>
      <c r="H850" s="0" t="inlineStr">
        <is>
          <t>12 PACK</t>
        </is>
      </c>
      <c r="I850" s="0">
        <v>240</v>
      </c>
      <c r="J850" s="0">
        <v>3</v>
      </c>
    </row>
    <row r="851" spans="1:10" customHeight="0">
      <c r="A851" s="0">
        <f>HYPERLINK("https://dl.dropboxusercontent.com/scl/fi/asp8bft993lwaow05eo1d/123542-f.jpg?rlkey=a9spul8kosja3gzbkc424rtdq&amp;dl=0","Click to download Image")</f>
      </c>
      <c r="C851" s="0" t="inlineStr">
        <is>
          <t>Benji Toddler Hoodie</t>
        </is>
      </c>
      <c r="D851" s="0" t="inlineStr">
        <is>
          <t>'123543</t>
        </is>
      </c>
      <c r="E851" s="0" t="inlineStr">
        <is>
          <t>UNI BENJI T GY:123543A-2T</t>
        </is>
      </c>
      <c r="F851" s="0" t="inlineStr">
        <is>
          <t>'802123543088</t>
        </is>
      </c>
      <c r="G851" s="0" t="inlineStr">
        <is>
          <t>TODDLER</t>
        </is>
      </c>
      <c r="H851" s="0" t="inlineStr">
        <is>
          <t>2T</t>
        </is>
      </c>
      <c r="I851" s="0">
        <v>49.99</v>
      </c>
      <c r="J851" s="0">
        <v>6</v>
      </c>
    </row>
    <row r="852" spans="1:10" customHeight="0">
      <c r="A852" s="0">
        <f>HYPERLINK("https://dl.dropboxusercontent.com/scl/fi/asp8bft993lwaow05eo1d/123542-f.jpg?rlkey=a9spul8kosja3gzbkc424rtdq&amp;dl=0","Click to download Image")</f>
      </c>
      <c r="C852" s="0" t="inlineStr">
        <is>
          <t>Benji Toddler Hoodie</t>
        </is>
      </c>
      <c r="D852" s="0" t="inlineStr">
        <is>
          <t>'123543</t>
        </is>
      </c>
      <c r="E852" s="0" t="inlineStr">
        <is>
          <t>UNI BENJI T GY:123543B-3T</t>
        </is>
      </c>
      <c r="F852" s="0" t="inlineStr">
        <is>
          <t>'802123543095</t>
        </is>
      </c>
      <c r="G852" s="0" t="inlineStr">
        <is>
          <t>TODDLER</t>
        </is>
      </c>
      <c r="H852" s="0" t="inlineStr">
        <is>
          <t>3T</t>
        </is>
      </c>
      <c r="I852" s="0">
        <v>49.99</v>
      </c>
      <c r="J852" s="0">
        <v>6</v>
      </c>
    </row>
    <row r="853" spans="1:10" customHeight="0">
      <c r="A853" s="0">
        <f>HYPERLINK("https://dl.dropboxusercontent.com/scl/fi/asp8bft993lwaow05eo1d/123542-f.jpg?rlkey=a9spul8kosja3gzbkc424rtdq&amp;dl=0","Click to download Image")</f>
      </c>
      <c r="C853" s="0" t="inlineStr">
        <is>
          <t>Benji Toddler Hoodie</t>
        </is>
      </c>
      <c r="D853" s="0" t="inlineStr">
        <is>
          <t>'123543</t>
        </is>
      </c>
      <c r="E853" s="0" t="inlineStr">
        <is>
          <t>UNI BENJI T GY:123543C-4T</t>
        </is>
      </c>
      <c r="F853" s="0" t="inlineStr">
        <is>
          <t>'802123543101</t>
        </is>
      </c>
      <c r="G853" s="0" t="inlineStr">
        <is>
          <t>TODDLER</t>
        </is>
      </c>
      <c r="H853" s="0" t="inlineStr">
        <is>
          <t>4T</t>
        </is>
      </c>
      <c r="I853" s="0">
        <v>49.99</v>
      </c>
      <c r="J853" s="0">
        <v>6</v>
      </c>
    </row>
    <row r="854" spans="1:10" customHeight="0">
      <c r="A854" s="0">
        <f>HYPERLINK("https://dl.dropboxusercontent.com/scl/fi/asp8bft993lwaow05eo1d/123542-f.jpg?rlkey=a9spul8kosja3gzbkc424rtdq&amp;dl=0","Click to download Image")</f>
      </c>
      <c r="C854" s="0" t="inlineStr">
        <is>
          <t>Benji Toddler Hoodie</t>
        </is>
      </c>
      <c r="D854" s="0" t="inlineStr">
        <is>
          <t>'123543</t>
        </is>
      </c>
      <c r="E854" s="0" t="inlineStr">
        <is>
          <t>UNI BENJI T GY:123543D-5T</t>
        </is>
      </c>
      <c r="F854" s="0" t="inlineStr">
        <is>
          <t>'802123543118</t>
        </is>
      </c>
      <c r="G854" s="0" t="inlineStr">
        <is>
          <t>TODDLER</t>
        </is>
      </c>
      <c r="H854" s="0" t="inlineStr">
        <is>
          <t>5T</t>
        </is>
      </c>
      <c r="I854" s="0">
        <v>49.99</v>
      </c>
      <c r="J854" s="0">
        <v>6</v>
      </c>
    </row>
    <row r="855" spans="1:10" customHeight="0">
      <c r="A855" s="0">
        <f>HYPERLINK("https://dl.dropboxusercontent.com/scl/fi/asp8bft993lwaow05eo1d/123542-f.jpg?rlkey=a9spul8kosja3gzbkc424rtdq&amp;dl=0","Click to download Image")</f>
      </c>
      <c r="C855" s="0" t="inlineStr">
        <is>
          <t>Benji Toddler Hoodie</t>
        </is>
      </c>
      <c r="D855" s="0" t="inlineStr">
        <is>
          <t>'123543</t>
        </is>
      </c>
      <c r="E855" s="0" t="inlineStr">
        <is>
          <t>UNI BENJI T GY 12PK:123543Z-12PK</t>
        </is>
      </c>
      <c r="F855" s="0" t="inlineStr">
        <is>
          <t>'802123543996</t>
        </is>
      </c>
      <c r="G855" s="0" t="inlineStr">
        <is>
          <t>TODDLER</t>
        </is>
      </c>
      <c r="H855" s="0" t="inlineStr">
        <is>
          <t>12 PACK</t>
        </is>
      </c>
      <c r="I855" s="0">
        <v>486</v>
      </c>
      <c r="J855" s="0">
        <v>2</v>
      </c>
    </row>
    <row r="856" spans="1:10" customHeight="0">
      <c r="A856" s="0">
        <f>HYPERLINK("https://dl.dropboxusercontent.com/scl/fi/3e8cgortlaj0ikfi5b6zw/116845af.jpg?rlkey=ceqaw7tbvy83xxwfhrlkdyad1&amp;dl=0","Click to download Image")</f>
      </c>
      <c r="C856" s="0" t="inlineStr">
        <is>
          <t>Anders Men's Cap</t>
        </is>
      </c>
      <c r="D856" s="0" t="inlineStr">
        <is>
          <t>'116845</t>
        </is>
      </c>
      <c r="E856" s="0" t="inlineStr">
        <is>
          <t>UNI ANDERS A GY:116845</t>
        </is>
      </c>
      <c r="F856" s="0" t="inlineStr">
        <is>
          <t>'702116845000</t>
        </is>
      </c>
      <c r="G856" s="0" t="inlineStr">
        <is>
          <t>MENS</t>
        </is>
      </c>
      <c r="I856" s="0">
        <v>19.99</v>
      </c>
      <c r="J856" s="0">
        <v>29</v>
      </c>
    </row>
    <row r="857" spans="1:10" customHeight="0">
      <c r="A857" s="0">
        <f>HYPERLINK("https://dl.dropboxusercontent.com/scl/fi/po5c5krmhdrb7zc1ddebb/123505-f.jpg?rlkey=i99xjtjpv2gl61y5ijeiu56vb&amp;dl=0","Click to download Image")</f>
      </c>
      <c r="B857" s="0">
        <f>HYPERLINK("https://dl.dropboxusercontent.com/scl/fi/10ohpg5zqhl0lvtxiymkq/mens-jackets-size-chartsjaxtyn.jpg?rlkey=kruqshwpiwb4w1px9xras9q2v&amp;dl=0","Click to download SizeChart")</f>
      </c>
      <c r="C857" s="0" t="inlineStr">
        <is>
          <t>Jaxtyn Men's Jacket</t>
        </is>
      </c>
      <c r="D857" s="0" t="inlineStr">
        <is>
          <t>'123505</t>
        </is>
      </c>
      <c r="E857" s="0" t="inlineStr">
        <is>
          <t>UNI JAXTYN M BK:123505A-S</t>
        </is>
      </c>
      <c r="F857" s="0" t="inlineStr">
        <is>
          <t>'802123505048</t>
        </is>
      </c>
      <c r="G857" s="0" t="inlineStr">
        <is>
          <t>MENS</t>
        </is>
      </c>
      <c r="H857" s="0" t="inlineStr">
        <is>
          <t>S</t>
        </is>
      </c>
      <c r="I857" s="0">
        <v>82.99</v>
      </c>
      <c r="J857" s="0">
        <v>2</v>
      </c>
    </row>
    <row r="858" spans="1:10" customHeight="0">
      <c r="A858" s="0">
        <f>HYPERLINK("https://dl.dropboxusercontent.com/scl/fi/po5c5krmhdrb7zc1ddebb/123505-f.jpg?rlkey=i99xjtjpv2gl61y5ijeiu56vb&amp;dl=0","Click to download Image")</f>
      </c>
      <c r="B858" s="0">
        <f>HYPERLINK("https://dl.dropboxusercontent.com/scl/fi/10ohpg5zqhl0lvtxiymkq/mens-jackets-size-chartsjaxtyn.jpg?rlkey=kruqshwpiwb4w1px9xras9q2v&amp;dl=0","Click to download SizeChart")</f>
      </c>
      <c r="C858" s="0" t="inlineStr">
        <is>
          <t>Jaxtyn Men's Jacket</t>
        </is>
      </c>
      <c r="D858" s="0" t="inlineStr">
        <is>
          <t>'123505</t>
        </is>
      </c>
      <c r="E858" s="0" t="inlineStr">
        <is>
          <t>UNI JAXTYN M BK:123505B-M</t>
        </is>
      </c>
      <c r="F858" s="0" t="inlineStr">
        <is>
          <t>'802123505055</t>
        </is>
      </c>
      <c r="G858" s="0" t="inlineStr">
        <is>
          <t>MENS</t>
        </is>
      </c>
      <c r="H858" s="0" t="inlineStr">
        <is>
          <t>M</t>
        </is>
      </c>
      <c r="I858" s="0">
        <v>82.99</v>
      </c>
      <c r="J858" s="0">
        <v>4</v>
      </c>
    </row>
    <row r="859" spans="1:10" customHeight="0">
      <c r="A859" s="0">
        <f>HYPERLINK("https://dl.dropboxusercontent.com/scl/fi/po5c5krmhdrb7zc1ddebb/123505-f.jpg?rlkey=i99xjtjpv2gl61y5ijeiu56vb&amp;dl=0","Click to download Image")</f>
      </c>
      <c r="B859" s="0">
        <f>HYPERLINK("https://dl.dropboxusercontent.com/scl/fi/10ohpg5zqhl0lvtxiymkq/mens-jackets-size-chartsjaxtyn.jpg?rlkey=kruqshwpiwb4w1px9xras9q2v&amp;dl=0","Click to download SizeChart")</f>
      </c>
      <c r="C859" s="0" t="inlineStr">
        <is>
          <t>Jaxtyn Men's Jacket</t>
        </is>
      </c>
      <c r="D859" s="0" t="inlineStr">
        <is>
          <t>'123505</t>
        </is>
      </c>
      <c r="E859" s="0" t="inlineStr">
        <is>
          <t>UNI JAXTYN M BK:123505C-L</t>
        </is>
      </c>
      <c r="F859" s="0" t="inlineStr">
        <is>
          <t>'802123505062</t>
        </is>
      </c>
      <c r="G859" s="0" t="inlineStr">
        <is>
          <t>MENS</t>
        </is>
      </c>
      <c r="H859" s="0" t="inlineStr">
        <is>
          <t>L</t>
        </is>
      </c>
      <c r="I859" s="0">
        <v>82.99</v>
      </c>
      <c r="J859" s="0">
        <v>4</v>
      </c>
    </row>
    <row r="860" spans="1:10" customHeight="0">
      <c r="A860" s="0">
        <f>HYPERLINK("https://dl.dropboxusercontent.com/scl/fi/po5c5krmhdrb7zc1ddebb/123505-f.jpg?rlkey=i99xjtjpv2gl61y5ijeiu56vb&amp;dl=0","Click to download Image")</f>
      </c>
      <c r="B860" s="0">
        <f>HYPERLINK("https://dl.dropboxusercontent.com/scl/fi/10ohpg5zqhl0lvtxiymkq/mens-jackets-size-chartsjaxtyn.jpg?rlkey=kruqshwpiwb4w1px9xras9q2v&amp;dl=0","Click to download SizeChart")</f>
      </c>
      <c r="C860" s="0" t="inlineStr">
        <is>
          <t>Jaxtyn Men's Jacket</t>
        </is>
      </c>
      <c r="D860" s="0" t="inlineStr">
        <is>
          <t>'123505</t>
        </is>
      </c>
      <c r="E860" s="0" t="inlineStr">
        <is>
          <t>UNI JAXTYN M BK:123505D-XL</t>
        </is>
      </c>
      <c r="F860" s="0" t="inlineStr">
        <is>
          <t>'802123505079</t>
        </is>
      </c>
      <c r="G860" s="0" t="inlineStr">
        <is>
          <t>MENS</t>
        </is>
      </c>
      <c r="H860" s="0" t="inlineStr">
        <is>
          <t>XL</t>
        </is>
      </c>
      <c r="I860" s="0">
        <v>82.99</v>
      </c>
      <c r="J860" s="0">
        <v>6</v>
      </c>
    </row>
    <row r="861" spans="1:10" customHeight="0">
      <c r="A861" s="0">
        <f>HYPERLINK("https://dl.dropboxusercontent.com/scl/fi/po5c5krmhdrb7zc1ddebb/123505-f.jpg?rlkey=i99xjtjpv2gl61y5ijeiu56vb&amp;dl=0","Click to download Image")</f>
      </c>
      <c r="B861" s="0">
        <f>HYPERLINK("https://dl.dropboxusercontent.com/scl/fi/10ohpg5zqhl0lvtxiymkq/mens-jackets-size-chartsjaxtyn.jpg?rlkey=kruqshwpiwb4w1px9xras9q2v&amp;dl=0","Click to download SizeChart")</f>
      </c>
      <c r="C861" s="0" t="inlineStr">
        <is>
          <t>Jaxtyn Men's Jacket</t>
        </is>
      </c>
      <c r="D861" s="0" t="inlineStr">
        <is>
          <t>'123505</t>
        </is>
      </c>
      <c r="E861" s="0" t="inlineStr">
        <is>
          <t>UNI JAXTYN M BK:123505E-2XL</t>
        </is>
      </c>
      <c r="F861" s="0" t="inlineStr">
        <is>
          <t>'802123505086</t>
        </is>
      </c>
      <c r="G861" s="0" t="inlineStr">
        <is>
          <t>MENS</t>
        </is>
      </c>
      <c r="H861" s="0" t="inlineStr">
        <is>
          <t>2XL</t>
        </is>
      </c>
      <c r="I861" s="0">
        <v>82.99</v>
      </c>
      <c r="J861" s="0">
        <v>3</v>
      </c>
    </row>
    <row r="862" spans="1:10" customHeight="0">
      <c r="A862" s="0">
        <f>HYPERLINK("https://dl.dropboxusercontent.com/scl/fi/po5c5krmhdrb7zc1ddebb/123505-f.jpg?rlkey=i99xjtjpv2gl61y5ijeiu56vb&amp;dl=0","Click to download Image")</f>
      </c>
      <c r="B862" s="0">
        <f>HYPERLINK("https://dl.dropboxusercontent.com/scl/fi/10ohpg5zqhl0lvtxiymkq/mens-jackets-size-chartsjaxtyn.jpg?rlkey=kruqshwpiwb4w1px9xras9q2v&amp;dl=0","Click to download SizeChart")</f>
      </c>
      <c r="C862" s="0" t="inlineStr">
        <is>
          <t>Jaxtyn Men's Jacket</t>
        </is>
      </c>
      <c r="D862" s="0" t="inlineStr">
        <is>
          <t>'123505</t>
        </is>
      </c>
      <c r="E862" s="0" t="inlineStr">
        <is>
          <t>UNI JAXTYN M BK:123505F-3XL</t>
        </is>
      </c>
      <c r="F862" s="0" t="inlineStr">
        <is>
          <t>'802123505093</t>
        </is>
      </c>
      <c r="G862" s="0" t="inlineStr">
        <is>
          <t>MENS</t>
        </is>
      </c>
      <c r="H862" s="0" t="inlineStr">
        <is>
          <t>3XL</t>
        </is>
      </c>
      <c r="I862" s="0">
        <v>82.99</v>
      </c>
      <c r="J862" s="0">
        <v>1</v>
      </c>
    </row>
    <row r="863" spans="1:10" customHeight="0">
      <c r="A863" s="0">
        <f>HYPERLINK("https://dl.dropboxusercontent.com/scl/fi/po5c5krmhdrb7zc1ddebb/123505-f.jpg?rlkey=i99xjtjpv2gl61y5ijeiu56vb&amp;dl=0","Click to download Image")</f>
      </c>
      <c r="B863" s="0">
        <f>HYPERLINK("https://dl.dropboxusercontent.com/scl/fi/10ohpg5zqhl0lvtxiymkq/mens-jackets-size-chartsjaxtyn.jpg?rlkey=kruqshwpiwb4w1px9xras9q2v&amp;dl=0","Click to download SizeChart")</f>
      </c>
      <c r="C863" s="0" t="inlineStr">
        <is>
          <t>Jaxtyn Men's Jacket</t>
        </is>
      </c>
      <c r="D863" s="0" t="inlineStr">
        <is>
          <t>'123505</t>
        </is>
      </c>
      <c r="E863" s="0" t="inlineStr">
        <is>
          <t>UNI JAXTYN M BK 12PK:123505Z-12PK</t>
        </is>
      </c>
      <c r="F863" s="0" t="inlineStr">
        <is>
          <t>'802123505994</t>
        </is>
      </c>
      <c r="G863" s="0" t="inlineStr">
        <is>
          <t>MENS</t>
        </is>
      </c>
      <c r="H863" s="0" t="inlineStr">
        <is>
          <t>12 PACK</t>
        </is>
      </c>
      <c r="I863" s="0">
        <v>774</v>
      </c>
      <c r="J863" s="0">
        <v>0</v>
      </c>
    </row>
    <row r="864" spans="1:10" customHeight="0">
      <c r="A864" s="0">
        <f>HYPERLINK("https://dl.dropboxusercontent.com/scl/fi/340ux2xc6dvoiz2jye8ma/kendrick-152307-tn.jpg?rlkey=6767orymm1hqndjbi22dwxy43&amp;dl=0","Click to download Image")</f>
      </c>
      <c r="B864" s="0">
        <f>HYPERLINK("https://dl.dropboxusercontent.com/scl/fi/agvqm45l7lwgo6wt892ts/jersey-size-chartskendrick.jpg?rlkey=cn4u27nevupfq7shnf1q43s7y&amp;dl=0","Click to download SizeChart")</f>
      </c>
      <c r="C864" s="0" t="inlineStr">
        <is>
          <t>Kendrick Men's Relaxed Bike Jersey</t>
        </is>
      </c>
      <c r="D864" s="0" t="inlineStr">
        <is>
          <t>'152307</t>
        </is>
      </c>
      <c r="E864" s="0" t="inlineStr">
        <is>
          <t>UNI KENDRI M PE:152307A-S</t>
        </is>
      </c>
      <c r="F864" s="0" t="inlineStr">
        <is>
          <t>'802152307040</t>
        </is>
      </c>
      <c r="G864" s="0" t="inlineStr">
        <is>
          <t>MENS</t>
        </is>
      </c>
      <c r="H864" s="0" t="inlineStr">
        <is>
          <t>S</t>
        </is>
      </c>
      <c r="I864" s="0">
        <v>89.99</v>
      </c>
      <c r="J864" s="0">
        <v>4</v>
      </c>
    </row>
    <row r="865" spans="1:10" customHeight="0">
      <c r="A865" s="0">
        <f>HYPERLINK("https://dl.dropboxusercontent.com/scl/fi/340ux2xc6dvoiz2jye8ma/kendrick-152307-tn.jpg?rlkey=6767orymm1hqndjbi22dwxy43&amp;dl=0","Click to download Image")</f>
      </c>
      <c r="B865" s="0">
        <f>HYPERLINK("https://dl.dropboxusercontent.com/scl/fi/agvqm45l7lwgo6wt892ts/jersey-size-chartskendrick.jpg?rlkey=cn4u27nevupfq7shnf1q43s7y&amp;dl=0","Click to download SizeChart")</f>
      </c>
      <c r="C865" s="0" t="inlineStr">
        <is>
          <t>Kendrick Men's Relaxed Bike Jersey</t>
        </is>
      </c>
      <c r="D865" s="0" t="inlineStr">
        <is>
          <t>'152307</t>
        </is>
      </c>
      <c r="E865" s="0" t="inlineStr">
        <is>
          <t>UNI KENDRI M PE:152307B-M</t>
        </is>
      </c>
      <c r="F865" s="0" t="inlineStr">
        <is>
          <t>'802152307057</t>
        </is>
      </c>
      <c r="G865" s="0" t="inlineStr">
        <is>
          <t>MENS</t>
        </is>
      </c>
      <c r="H865" s="0" t="inlineStr">
        <is>
          <t>M</t>
        </is>
      </c>
      <c r="I865" s="0">
        <v>89.99</v>
      </c>
      <c r="J865" s="0">
        <v>7</v>
      </c>
    </row>
    <row r="866" spans="1:10" customHeight="0">
      <c r="A866" s="0">
        <f>HYPERLINK("https://dl.dropboxusercontent.com/scl/fi/340ux2xc6dvoiz2jye8ma/kendrick-152307-tn.jpg?rlkey=6767orymm1hqndjbi22dwxy43&amp;dl=0","Click to download Image")</f>
      </c>
      <c r="B866" s="0">
        <f>HYPERLINK("https://dl.dropboxusercontent.com/scl/fi/agvqm45l7lwgo6wt892ts/jersey-size-chartskendrick.jpg?rlkey=cn4u27nevupfq7shnf1q43s7y&amp;dl=0","Click to download SizeChart")</f>
      </c>
      <c r="C866" s="0" t="inlineStr">
        <is>
          <t>Kendrick Men's Relaxed Bike Jersey</t>
        </is>
      </c>
      <c r="D866" s="0" t="inlineStr">
        <is>
          <t>'152307</t>
        </is>
      </c>
      <c r="E866" s="0" t="inlineStr">
        <is>
          <t>UNI KENDRI M PE:152307C-L</t>
        </is>
      </c>
      <c r="F866" s="0" t="inlineStr">
        <is>
          <t>'802152307064</t>
        </is>
      </c>
      <c r="G866" s="0" t="inlineStr">
        <is>
          <t>MENS</t>
        </is>
      </c>
      <c r="H866" s="0" t="inlineStr">
        <is>
          <t>L</t>
        </is>
      </c>
      <c r="I866" s="0">
        <v>89.99</v>
      </c>
      <c r="J866" s="0">
        <v>11</v>
      </c>
    </row>
    <row r="867" spans="1:10" customHeight="0">
      <c r="A867" s="0">
        <f>HYPERLINK("https://dl.dropboxusercontent.com/scl/fi/340ux2xc6dvoiz2jye8ma/kendrick-152307-tn.jpg?rlkey=6767orymm1hqndjbi22dwxy43&amp;dl=0","Click to download Image")</f>
      </c>
      <c r="B867" s="0">
        <f>HYPERLINK("https://dl.dropboxusercontent.com/scl/fi/agvqm45l7lwgo6wt892ts/jersey-size-chartskendrick.jpg?rlkey=cn4u27nevupfq7shnf1q43s7y&amp;dl=0","Click to download SizeChart")</f>
      </c>
      <c r="C867" s="0" t="inlineStr">
        <is>
          <t>Kendrick Men's Relaxed Bike Jersey</t>
        </is>
      </c>
      <c r="D867" s="0" t="inlineStr">
        <is>
          <t>'152307</t>
        </is>
      </c>
      <c r="E867" s="0" t="inlineStr">
        <is>
          <t>UNI KENDRI M PE:152307D-XL</t>
        </is>
      </c>
      <c r="F867" s="0" t="inlineStr">
        <is>
          <t>'802152307071</t>
        </is>
      </c>
      <c r="G867" s="0" t="inlineStr">
        <is>
          <t>MENS</t>
        </is>
      </c>
      <c r="H867" s="0" t="inlineStr">
        <is>
          <t>XL</t>
        </is>
      </c>
      <c r="I867" s="0">
        <v>89.99</v>
      </c>
      <c r="J867" s="0">
        <v>11</v>
      </c>
    </row>
    <row r="868" spans="1:10" customHeight="0">
      <c r="A868" s="0">
        <f>HYPERLINK("https://dl.dropboxusercontent.com/scl/fi/340ux2xc6dvoiz2jye8ma/kendrick-152307-tn.jpg?rlkey=6767orymm1hqndjbi22dwxy43&amp;dl=0","Click to download Image")</f>
      </c>
      <c r="B868" s="0">
        <f>HYPERLINK("https://dl.dropboxusercontent.com/scl/fi/agvqm45l7lwgo6wt892ts/jersey-size-chartskendrick.jpg?rlkey=cn4u27nevupfq7shnf1q43s7y&amp;dl=0","Click to download SizeChart")</f>
      </c>
      <c r="C868" s="0" t="inlineStr">
        <is>
          <t>Kendrick Men's Relaxed Bike Jersey</t>
        </is>
      </c>
      <c r="D868" s="0" t="inlineStr">
        <is>
          <t>'152307</t>
        </is>
      </c>
      <c r="E868" s="0" t="inlineStr">
        <is>
          <t>UNI KENDRI M PE:152307E-2XL</t>
        </is>
      </c>
      <c r="F868" s="0" t="inlineStr">
        <is>
          <t>'802152307088</t>
        </is>
      </c>
      <c r="G868" s="0" t="inlineStr">
        <is>
          <t>MENS</t>
        </is>
      </c>
      <c r="H868" s="0" t="inlineStr">
        <is>
          <t>2XL</t>
        </is>
      </c>
      <c r="I868" s="0">
        <v>89.99</v>
      </c>
      <c r="J868" s="0">
        <v>7</v>
      </c>
    </row>
    <row r="869" spans="1:10" customHeight="0">
      <c r="A869" s="0">
        <f>HYPERLINK("https://dl.dropboxusercontent.com/scl/fi/340ux2xc6dvoiz2jye8ma/kendrick-152307-tn.jpg?rlkey=6767orymm1hqndjbi22dwxy43&amp;dl=0","Click to download Image")</f>
      </c>
      <c r="B869" s="0">
        <f>HYPERLINK("https://dl.dropboxusercontent.com/scl/fi/agvqm45l7lwgo6wt892ts/jersey-size-chartskendrick.jpg?rlkey=cn4u27nevupfq7shnf1q43s7y&amp;dl=0","Click to download SizeChart")</f>
      </c>
      <c r="C869" s="0" t="inlineStr">
        <is>
          <t>Kendrick Men's Relaxed Bike Jersey</t>
        </is>
      </c>
      <c r="D869" s="0" t="inlineStr">
        <is>
          <t>'152307</t>
        </is>
      </c>
      <c r="E869" s="0" t="inlineStr">
        <is>
          <t>UNI KENDRI M PE:152307F-3XL</t>
        </is>
      </c>
      <c r="F869" s="0" t="inlineStr">
        <is>
          <t>'802152307095</t>
        </is>
      </c>
      <c r="G869" s="0" t="inlineStr">
        <is>
          <t>MENS</t>
        </is>
      </c>
      <c r="H869" s="0" t="inlineStr">
        <is>
          <t>3XL</t>
        </is>
      </c>
      <c r="I869" s="0">
        <v>89.99</v>
      </c>
      <c r="J869" s="0">
        <v>3</v>
      </c>
    </row>
    <row r="870" spans="1:10" customHeight="0">
      <c r="A870" s="0">
        <f>HYPERLINK("https://dl.dropboxusercontent.com/scl/fi/340ux2xc6dvoiz2jye8ma/kendrick-152307-tn.jpg?rlkey=6767orymm1hqndjbi22dwxy43&amp;dl=0","Click to download Image")</f>
      </c>
      <c r="B870" s="0">
        <f>HYPERLINK("https://dl.dropboxusercontent.com/scl/fi/agvqm45l7lwgo6wt892ts/jersey-size-chartskendrick.jpg?rlkey=cn4u27nevupfq7shnf1q43s7y&amp;dl=0","Click to download SizeChart")</f>
      </c>
      <c r="C870" s="0" t="inlineStr">
        <is>
          <t>Kendrick Men's Relaxed Bike Jersey</t>
        </is>
      </c>
      <c r="D870" s="0" t="inlineStr">
        <is>
          <t>'152307</t>
        </is>
      </c>
      <c r="E870" s="0" t="inlineStr">
        <is>
          <t>UNI KENDRI M PE:152307Z-12PK</t>
        </is>
      </c>
      <c r="F870" s="0" t="inlineStr">
        <is>
          <t>'802152307996</t>
        </is>
      </c>
      <c r="G870" s="0" t="inlineStr">
        <is>
          <t>MENS</t>
        </is>
      </c>
      <c r="H870" s="0" t="inlineStr">
        <is>
          <t>12 PACK</t>
        </is>
      </c>
      <c r="I870" s="0">
        <v>868.7</v>
      </c>
      <c r="J870" s="0">
        <v>3</v>
      </c>
    </row>
    <row r="871" spans="1:10" customHeight="0">
      <c r="A871" s="0">
        <f>HYPERLINK("https://dl.dropboxusercontent.com/scl/fi/dm1j6gazimig7qx6wnfe0/125951t.jpg?rlkey=nprj2lujhw4adxfz5t7e3n10e&amp;dl=0","Click to download Image")</f>
      </c>
      <c r="B871" s="0">
        <f>HYPERLINK("https://dl.dropboxusercontent.com/scl/fi/s5l6rk6pbvrqcs8y2k4cs/jersey-size-chartskendrick.jpg?rlkey=db00w3ukoywjt2jcci24wq2hx&amp;dl=0","Click to download SizeChart")</f>
      </c>
      <c r="C871" s="0" t="inlineStr">
        <is>
          <t>Kendrick Men's Bike Jersey</t>
        </is>
      </c>
      <c r="D871" s="0" t="inlineStr">
        <is>
          <t>'125951</t>
        </is>
      </c>
      <c r="E871" s="0" t="inlineStr">
        <is>
          <t>UNI M KENDRI PE:125951A-S</t>
        </is>
      </c>
      <c r="F871" s="0" t="inlineStr">
        <is>
          <t>'802125951041</t>
        </is>
      </c>
      <c r="G871" s="0" t="inlineStr">
        <is>
          <t>MENS</t>
        </is>
      </c>
      <c r="H871" s="0" t="inlineStr">
        <is>
          <t>S</t>
        </is>
      </c>
      <c r="I871" s="0">
        <v>89.99</v>
      </c>
      <c r="J871" s="0">
        <v>6</v>
      </c>
    </row>
    <row r="872" spans="1:10" customHeight="0">
      <c r="A872" s="0">
        <f>HYPERLINK("https://dl.dropboxusercontent.com/scl/fi/dm1j6gazimig7qx6wnfe0/125951t.jpg?rlkey=nprj2lujhw4adxfz5t7e3n10e&amp;dl=0","Click to download Image")</f>
      </c>
      <c r="B872" s="0">
        <f>HYPERLINK("https://dl.dropboxusercontent.com/scl/fi/s5l6rk6pbvrqcs8y2k4cs/jersey-size-chartskendrick.jpg?rlkey=db00w3ukoywjt2jcci24wq2hx&amp;dl=0","Click to download SizeChart")</f>
      </c>
      <c r="C872" s="0" t="inlineStr">
        <is>
          <t>Kendrick Men's Bike Jersey</t>
        </is>
      </c>
      <c r="D872" s="0" t="inlineStr">
        <is>
          <t>'125951</t>
        </is>
      </c>
      <c r="E872" s="0" t="inlineStr">
        <is>
          <t>UNI M KENDRI PE:125951B-M</t>
        </is>
      </c>
      <c r="F872" s="0" t="inlineStr">
        <is>
          <t>'802125951058</t>
        </is>
      </c>
      <c r="G872" s="0" t="inlineStr">
        <is>
          <t>MENS</t>
        </is>
      </c>
      <c r="H872" s="0" t="inlineStr">
        <is>
          <t>M</t>
        </is>
      </c>
      <c r="I872" s="0">
        <v>89.99</v>
      </c>
      <c r="J872" s="0">
        <v>12</v>
      </c>
    </row>
    <row r="873" spans="1:10" customHeight="0">
      <c r="A873" s="0">
        <f>HYPERLINK("https://dl.dropboxusercontent.com/scl/fi/dm1j6gazimig7qx6wnfe0/125951t.jpg?rlkey=nprj2lujhw4adxfz5t7e3n10e&amp;dl=0","Click to download Image")</f>
      </c>
      <c r="B873" s="0">
        <f>HYPERLINK("https://dl.dropboxusercontent.com/scl/fi/s5l6rk6pbvrqcs8y2k4cs/jersey-size-chartskendrick.jpg?rlkey=db00w3ukoywjt2jcci24wq2hx&amp;dl=0","Click to download SizeChart")</f>
      </c>
      <c r="C873" s="0" t="inlineStr">
        <is>
          <t>Kendrick Men's Bike Jersey</t>
        </is>
      </c>
      <c r="D873" s="0" t="inlineStr">
        <is>
          <t>'125951</t>
        </is>
      </c>
      <c r="E873" s="0" t="inlineStr">
        <is>
          <t>UNI M KENDRI PE:125951C-L</t>
        </is>
      </c>
      <c r="F873" s="0" t="inlineStr">
        <is>
          <t>'802125951065</t>
        </is>
      </c>
      <c r="G873" s="0" t="inlineStr">
        <is>
          <t>MENS</t>
        </is>
      </c>
      <c r="H873" s="0" t="inlineStr">
        <is>
          <t>L</t>
        </is>
      </c>
      <c r="I873" s="0">
        <v>89.99</v>
      </c>
      <c r="J873" s="0">
        <v>18</v>
      </c>
    </row>
    <row r="874" spans="1:10" customHeight="0">
      <c r="A874" s="0">
        <f>HYPERLINK("https://dl.dropboxusercontent.com/scl/fi/dm1j6gazimig7qx6wnfe0/125951t.jpg?rlkey=nprj2lujhw4adxfz5t7e3n10e&amp;dl=0","Click to download Image")</f>
      </c>
      <c r="B874" s="0">
        <f>HYPERLINK("https://dl.dropboxusercontent.com/scl/fi/s5l6rk6pbvrqcs8y2k4cs/jersey-size-chartskendrick.jpg?rlkey=db00w3ukoywjt2jcci24wq2hx&amp;dl=0","Click to download SizeChart")</f>
      </c>
      <c r="C874" s="0" t="inlineStr">
        <is>
          <t>Kendrick Men's Bike Jersey</t>
        </is>
      </c>
      <c r="D874" s="0" t="inlineStr">
        <is>
          <t>'125951</t>
        </is>
      </c>
      <c r="E874" s="0" t="inlineStr">
        <is>
          <t>UNI M KENDRI PE:125951D-XL</t>
        </is>
      </c>
      <c r="F874" s="0" t="inlineStr">
        <is>
          <t>'802125951072</t>
        </is>
      </c>
      <c r="G874" s="0" t="inlineStr">
        <is>
          <t>MENS</t>
        </is>
      </c>
      <c r="H874" s="0" t="inlineStr">
        <is>
          <t>XL</t>
        </is>
      </c>
      <c r="I874" s="0">
        <v>89.99</v>
      </c>
      <c r="J874" s="0">
        <v>18</v>
      </c>
    </row>
    <row r="875" spans="1:10" customHeight="0">
      <c r="A875" s="0">
        <f>HYPERLINK("https://dl.dropboxusercontent.com/scl/fi/dm1j6gazimig7qx6wnfe0/125951t.jpg?rlkey=nprj2lujhw4adxfz5t7e3n10e&amp;dl=0","Click to download Image")</f>
      </c>
      <c r="B875" s="0">
        <f>HYPERLINK("https://dl.dropboxusercontent.com/scl/fi/s5l6rk6pbvrqcs8y2k4cs/jersey-size-chartskendrick.jpg?rlkey=db00w3ukoywjt2jcci24wq2hx&amp;dl=0","Click to download SizeChart")</f>
      </c>
      <c r="C875" s="0" t="inlineStr">
        <is>
          <t>Kendrick Men's Bike Jersey</t>
        </is>
      </c>
      <c r="D875" s="0" t="inlineStr">
        <is>
          <t>'125951</t>
        </is>
      </c>
      <c r="E875" s="0" t="inlineStr">
        <is>
          <t>UNI M KENDRI PE:125951E-2XL</t>
        </is>
      </c>
      <c r="F875" s="0" t="inlineStr">
        <is>
          <t>'802125951089</t>
        </is>
      </c>
      <c r="G875" s="0" t="inlineStr">
        <is>
          <t>MENS</t>
        </is>
      </c>
      <c r="H875" s="0" t="inlineStr">
        <is>
          <t>2XL</t>
        </is>
      </c>
      <c r="I875" s="0">
        <v>89.99</v>
      </c>
      <c r="J875" s="0">
        <v>12</v>
      </c>
    </row>
    <row r="876" spans="1:10" customHeight="0">
      <c r="A876" s="0">
        <f>HYPERLINK("https://dl.dropboxusercontent.com/scl/fi/dm1j6gazimig7qx6wnfe0/125951t.jpg?rlkey=nprj2lujhw4adxfz5t7e3n10e&amp;dl=0","Click to download Image")</f>
      </c>
      <c r="B876" s="0">
        <f>HYPERLINK("https://dl.dropboxusercontent.com/scl/fi/s5l6rk6pbvrqcs8y2k4cs/jersey-size-chartskendrick.jpg?rlkey=db00w3ukoywjt2jcci24wq2hx&amp;dl=0","Click to download SizeChart")</f>
      </c>
      <c r="C876" s="0" t="inlineStr">
        <is>
          <t>Kendrick Men's Bike Jersey</t>
        </is>
      </c>
      <c r="D876" s="0" t="inlineStr">
        <is>
          <t>'125951</t>
        </is>
      </c>
      <c r="E876" s="0" t="inlineStr">
        <is>
          <t>UNI M KENDRI PE:125951F-3XL</t>
        </is>
      </c>
      <c r="F876" s="0" t="inlineStr">
        <is>
          <t>'802125951096</t>
        </is>
      </c>
      <c r="G876" s="0" t="inlineStr">
        <is>
          <t>MENS</t>
        </is>
      </c>
      <c r="H876" s="0" t="inlineStr">
        <is>
          <t>3XL</t>
        </is>
      </c>
      <c r="I876" s="0">
        <v>89.99</v>
      </c>
      <c r="J876" s="0">
        <v>6</v>
      </c>
    </row>
    <row r="877" spans="1:10" customHeight="0">
      <c r="A877" s="0">
        <f>HYPERLINK("https://dl.dropboxusercontent.com/scl/fi/dm1j6gazimig7qx6wnfe0/125951t.jpg?rlkey=nprj2lujhw4adxfz5t7e3n10e&amp;dl=0","Click to download Image")</f>
      </c>
      <c r="B877" s="0">
        <f>HYPERLINK("https://dl.dropboxusercontent.com/scl/fi/s5l6rk6pbvrqcs8y2k4cs/jersey-size-chartskendrick.jpg?rlkey=db00w3ukoywjt2jcci24wq2hx&amp;dl=0","Click to download SizeChart")</f>
      </c>
      <c r="C877" s="0" t="inlineStr">
        <is>
          <t>Kendrick Men's Bike Jersey</t>
        </is>
      </c>
      <c r="D877" s="0" t="inlineStr">
        <is>
          <t>'125951</t>
        </is>
      </c>
      <c r="E877" s="0" t="inlineStr">
        <is>
          <t>UNI M KENDRI PE:125951Z-12PK</t>
        </is>
      </c>
      <c r="F877" s="0" t="inlineStr">
        <is>
          <t>'802125951997</t>
        </is>
      </c>
      <c r="G877" s="0" t="inlineStr">
        <is>
          <t>MENS</t>
        </is>
      </c>
      <c r="H877" s="0" t="inlineStr">
        <is>
          <t>12 PACK</t>
        </is>
      </c>
      <c r="I877" s="0">
        <v>859.2</v>
      </c>
      <c r="J877" s="0">
        <v>6</v>
      </c>
    </row>
    <row r="878" spans="1:10" customHeight="0">
      <c r="A878" s="0">
        <f>HYPERLINK("https://dl.dropboxusercontent.com/scl/fi/w5yezxnaglf5ay4432wpm/jordyn-uni.jpg?rlkey=xv9xf2q9a95gh2nwdztf2zjd9&amp;dl=0","Click to download Image")</f>
      </c>
      <c r="B878" s="0">
        <f>HYPERLINK("https://dl.dropboxusercontent.com/scl/fi/jmz446qazklt38fkk6wxl/womens-jersey-size-chartsjordyn.jpg?rlkey=7d09tcq4mmgdrt2q3zvh6t9hi&amp;dl=0","Click to download SizeChart")</f>
      </c>
      <c r="C878" s="0" t="inlineStr">
        <is>
          <t>Jordyn Women's Bike Jersey Tank</t>
        </is>
      </c>
      <c r="D878" s="0" t="inlineStr">
        <is>
          <t>'125947</t>
        </is>
      </c>
      <c r="E878" s="0" t="inlineStr">
        <is>
          <t>UNI JORDYN W PE:125947A-S</t>
        </is>
      </c>
      <c r="F878" s="0" t="inlineStr">
        <is>
          <t>'802125947044</t>
        </is>
      </c>
      <c r="G878" s="0" t="inlineStr">
        <is>
          <t>WOMENS</t>
        </is>
      </c>
      <c r="H878" s="0" t="inlineStr">
        <is>
          <t>S</t>
        </is>
      </c>
      <c r="I878" s="0">
        <v>89.99</v>
      </c>
      <c r="J878" s="0">
        <v>2</v>
      </c>
    </row>
    <row r="879" spans="1:10" customHeight="0">
      <c r="A879" s="0">
        <f>HYPERLINK("https://dl.dropboxusercontent.com/scl/fi/w5yezxnaglf5ay4432wpm/jordyn-uni.jpg?rlkey=xv9xf2q9a95gh2nwdztf2zjd9&amp;dl=0","Click to download Image")</f>
      </c>
      <c r="B879" s="0">
        <f>HYPERLINK("https://dl.dropboxusercontent.com/scl/fi/jmz446qazklt38fkk6wxl/womens-jersey-size-chartsjordyn.jpg?rlkey=7d09tcq4mmgdrt2q3zvh6t9hi&amp;dl=0","Click to download SizeChart")</f>
      </c>
      <c r="C879" s="0" t="inlineStr">
        <is>
          <t>Jordyn Women's Bike Jersey Tank</t>
        </is>
      </c>
      <c r="D879" s="0" t="inlineStr">
        <is>
          <t>'125947</t>
        </is>
      </c>
      <c r="E879" s="0" t="inlineStr">
        <is>
          <t>UNI JORDYN W PE:125947B-M</t>
        </is>
      </c>
      <c r="F879" s="0" t="inlineStr">
        <is>
          <t>'802125947051</t>
        </is>
      </c>
      <c r="G879" s="0" t="inlineStr">
        <is>
          <t>WOMENS</t>
        </is>
      </c>
      <c r="H879" s="0" t="inlineStr">
        <is>
          <t>M</t>
        </is>
      </c>
      <c r="I879" s="0">
        <v>89.99</v>
      </c>
      <c r="J879" s="0">
        <v>8</v>
      </c>
    </row>
    <row r="880" spans="1:10" customHeight="0">
      <c r="A880" s="0">
        <f>HYPERLINK("https://dl.dropboxusercontent.com/scl/fi/w5yezxnaglf5ay4432wpm/jordyn-uni.jpg?rlkey=xv9xf2q9a95gh2nwdztf2zjd9&amp;dl=0","Click to download Image")</f>
      </c>
      <c r="B880" s="0">
        <f>HYPERLINK("https://dl.dropboxusercontent.com/scl/fi/jmz446qazklt38fkk6wxl/womens-jersey-size-chartsjordyn.jpg?rlkey=7d09tcq4mmgdrt2q3zvh6t9hi&amp;dl=0","Click to download SizeChart")</f>
      </c>
      <c r="C880" s="0" t="inlineStr">
        <is>
          <t>Jordyn Women's Bike Jersey Tank</t>
        </is>
      </c>
      <c r="D880" s="0" t="inlineStr">
        <is>
          <t>'125947</t>
        </is>
      </c>
      <c r="E880" s="0" t="inlineStr">
        <is>
          <t>UNI JORDYN W PE:125947C-L</t>
        </is>
      </c>
      <c r="F880" s="0" t="inlineStr">
        <is>
          <t>'802125947068</t>
        </is>
      </c>
      <c r="G880" s="0" t="inlineStr">
        <is>
          <t>WOMENS</t>
        </is>
      </c>
      <c r="H880" s="0" t="inlineStr">
        <is>
          <t>L</t>
        </is>
      </c>
      <c r="I880" s="0">
        <v>89.99</v>
      </c>
      <c r="J880" s="0">
        <v>7</v>
      </c>
    </row>
    <row r="881" spans="1:10" customHeight="0">
      <c r="A881" s="0">
        <f>HYPERLINK("https://dl.dropboxusercontent.com/scl/fi/w5yezxnaglf5ay4432wpm/jordyn-uni.jpg?rlkey=xv9xf2q9a95gh2nwdztf2zjd9&amp;dl=0","Click to download Image")</f>
      </c>
      <c r="B881" s="0">
        <f>HYPERLINK("https://dl.dropboxusercontent.com/scl/fi/jmz446qazklt38fkk6wxl/womens-jersey-size-chartsjordyn.jpg?rlkey=7d09tcq4mmgdrt2q3zvh6t9hi&amp;dl=0","Click to download SizeChart")</f>
      </c>
      <c r="C881" s="0" t="inlineStr">
        <is>
          <t>Jordyn Women's Bike Jersey Tank</t>
        </is>
      </c>
      <c r="D881" s="0" t="inlineStr">
        <is>
          <t>'125947</t>
        </is>
      </c>
      <c r="E881" s="0" t="inlineStr">
        <is>
          <t>UNI JORDYN W PE:125947D-XL</t>
        </is>
      </c>
      <c r="F881" s="0" t="inlineStr">
        <is>
          <t>'802125947075</t>
        </is>
      </c>
      <c r="G881" s="0" t="inlineStr">
        <is>
          <t>WOMENS</t>
        </is>
      </c>
      <c r="H881" s="0" t="inlineStr">
        <is>
          <t>XL</t>
        </is>
      </c>
      <c r="I881" s="0">
        <v>89.99</v>
      </c>
      <c r="J881" s="0">
        <v>0</v>
      </c>
    </row>
    <row r="882" spans="1:10" customHeight="0">
      <c r="A882" s="0">
        <f>HYPERLINK("https://dl.dropboxusercontent.com/scl/fi/w5yezxnaglf5ay4432wpm/jordyn-uni.jpg?rlkey=xv9xf2q9a95gh2nwdztf2zjd9&amp;dl=0","Click to download Image")</f>
      </c>
      <c r="B882" s="0">
        <f>HYPERLINK("https://dl.dropboxusercontent.com/scl/fi/jmz446qazklt38fkk6wxl/womens-jersey-size-chartsjordyn.jpg?rlkey=7d09tcq4mmgdrt2q3zvh6t9hi&amp;dl=0","Click to download SizeChart")</f>
      </c>
      <c r="C882" s="0" t="inlineStr">
        <is>
          <t>Jordyn Women's Bike Jersey Tank</t>
        </is>
      </c>
      <c r="D882" s="0" t="inlineStr">
        <is>
          <t>'125947</t>
        </is>
      </c>
      <c r="E882" s="0" t="inlineStr">
        <is>
          <t>UNI JORDYN W PE:125947E-2XL</t>
        </is>
      </c>
      <c r="F882" s="0" t="inlineStr">
        <is>
          <t>'802125947082</t>
        </is>
      </c>
      <c r="G882" s="0" t="inlineStr">
        <is>
          <t>WOMENS</t>
        </is>
      </c>
      <c r="H882" s="0" t="inlineStr">
        <is>
          <t>2XL</t>
        </is>
      </c>
      <c r="I882" s="0">
        <v>89.99</v>
      </c>
      <c r="J882" s="0">
        <v>3</v>
      </c>
    </row>
    <row r="883" spans="1:10" customHeight="0">
      <c r="A883" s="0">
        <f>HYPERLINK("https://dl.dropboxusercontent.com/scl/fi/w5yezxnaglf5ay4432wpm/jordyn-uni.jpg?rlkey=xv9xf2q9a95gh2nwdztf2zjd9&amp;dl=0","Click to download Image")</f>
      </c>
      <c r="B883" s="0">
        <f>HYPERLINK("https://dl.dropboxusercontent.com/scl/fi/jmz446qazklt38fkk6wxl/womens-jersey-size-chartsjordyn.jpg?rlkey=7d09tcq4mmgdrt2q3zvh6t9hi&amp;dl=0","Click to download SizeChart")</f>
      </c>
      <c r="C883" s="0" t="inlineStr">
        <is>
          <t>Jordyn Women's Bike Jersey Tank</t>
        </is>
      </c>
      <c r="D883" s="0" t="inlineStr">
        <is>
          <t>'125947</t>
        </is>
      </c>
      <c r="E883" s="0" t="inlineStr">
        <is>
          <t>UNI JORDYN W PE:125947F-3XL</t>
        </is>
      </c>
      <c r="F883" s="0" t="inlineStr">
        <is>
          <t>'802125947099</t>
        </is>
      </c>
      <c r="G883" s="0" t="inlineStr">
        <is>
          <t>WOMENS</t>
        </is>
      </c>
      <c r="H883" s="0" t="inlineStr">
        <is>
          <t>3XL</t>
        </is>
      </c>
      <c r="I883" s="0">
        <v>89.99</v>
      </c>
      <c r="J883" s="0">
        <v>1</v>
      </c>
    </row>
    <row r="884" spans="1:10" customHeight="0">
      <c r="A884" s="0">
        <f>HYPERLINK("https://dl.dropboxusercontent.com/scl/fi/w5yezxnaglf5ay4432wpm/jordyn-uni.jpg?rlkey=xv9xf2q9a95gh2nwdztf2zjd9&amp;dl=0","Click to download Image")</f>
      </c>
      <c r="B884" s="0">
        <f>HYPERLINK("https://dl.dropboxusercontent.com/scl/fi/jmz446qazklt38fkk6wxl/womens-jersey-size-chartsjordyn.jpg?rlkey=7d09tcq4mmgdrt2q3zvh6t9hi&amp;dl=0","Click to download SizeChart")</f>
      </c>
      <c r="C884" s="0" t="inlineStr">
        <is>
          <t>Jordyn Women's Bike Jersey Tank</t>
        </is>
      </c>
      <c r="D884" s="0" t="inlineStr">
        <is>
          <t>'125947</t>
        </is>
      </c>
      <c r="E884" s="0" t="inlineStr">
        <is>
          <t>UNI JORDYN W PE:125947Z-12PK</t>
        </is>
      </c>
      <c r="F884" s="0" t="inlineStr">
        <is>
          <t>'802125947990</t>
        </is>
      </c>
      <c r="G884" s="0" t="inlineStr">
        <is>
          <t>WOMENS</t>
        </is>
      </c>
      <c r="H884" s="0" t="inlineStr">
        <is>
          <t>12 PACK</t>
        </is>
      </c>
      <c r="I884" s="0">
        <v>859.2</v>
      </c>
      <c r="J884" s="0">
        <v>0</v>
      </c>
    </row>
    <row r="885" spans="1:10" customHeight="0">
      <c r="A885" s="0">
        <f>HYPERLINK("https://dl.dropboxusercontent.com/scl/fi/s6huiifufqmjhaxnt5vg1/jordyn152123tn54215.jpg?rlkey=1zirxgvkdsposhq2kkuqpormd&amp;dl=0","Click to download Image")</f>
      </c>
      <c r="B885" s="0">
        <f>HYPERLINK("https://dl.dropboxusercontent.com/scl/fi/3ydbyjfdkuyzggo3hlnj8/womens-jersey-size-chartsjordyn.jpg?rlkey=re001gzem39ol6zcw5asfrrrq&amp;dl=0","Click to download SizeChart")</f>
      </c>
      <c r="C885" s="0" t="inlineStr">
        <is>
          <t>Jordyn Women's Fitted Bike Jersey</t>
        </is>
      </c>
      <c r="D885" s="0" t="inlineStr">
        <is>
          <t>'152283</t>
        </is>
      </c>
      <c r="E885" s="0" t="inlineStr">
        <is>
          <t>UNI JORDYN W PE:152283A-S</t>
        </is>
      </c>
      <c r="F885" s="0" t="inlineStr">
        <is>
          <t>'802152283047</t>
        </is>
      </c>
      <c r="G885" s="0" t="inlineStr">
        <is>
          <t>WOMENS</t>
        </is>
      </c>
      <c r="H885" s="0" t="inlineStr">
        <is>
          <t>S</t>
        </is>
      </c>
      <c r="I885" s="0">
        <v>89.99</v>
      </c>
      <c r="J885" s="0">
        <v>7</v>
      </c>
    </row>
    <row r="886" spans="1:10" customHeight="0">
      <c r="A886" s="0">
        <f>HYPERLINK("https://dl.dropboxusercontent.com/scl/fi/s6huiifufqmjhaxnt5vg1/jordyn152123tn54215.jpg?rlkey=1zirxgvkdsposhq2kkuqpormd&amp;dl=0","Click to download Image")</f>
      </c>
      <c r="B886" s="0">
        <f>HYPERLINK("https://dl.dropboxusercontent.com/scl/fi/3ydbyjfdkuyzggo3hlnj8/womens-jersey-size-chartsjordyn.jpg?rlkey=re001gzem39ol6zcw5asfrrrq&amp;dl=0","Click to download SizeChart")</f>
      </c>
      <c r="C886" s="0" t="inlineStr">
        <is>
          <t>Jordyn Women's Fitted Bike Jersey</t>
        </is>
      </c>
      <c r="D886" s="0" t="inlineStr">
        <is>
          <t>'152283</t>
        </is>
      </c>
      <c r="E886" s="0" t="inlineStr">
        <is>
          <t>UNI JORDYN W PE:152283B-M</t>
        </is>
      </c>
      <c r="F886" s="0" t="inlineStr">
        <is>
          <t>'802152283054</t>
        </is>
      </c>
      <c r="G886" s="0" t="inlineStr">
        <is>
          <t>WOMENS</t>
        </is>
      </c>
      <c r="H886" s="0" t="inlineStr">
        <is>
          <t>M</t>
        </is>
      </c>
      <c r="I886" s="0">
        <v>89.99</v>
      </c>
      <c r="J886" s="0">
        <v>11</v>
      </c>
    </row>
    <row r="887" spans="1:10" customHeight="0">
      <c r="A887" s="0">
        <f>HYPERLINK("https://dl.dropboxusercontent.com/scl/fi/s6huiifufqmjhaxnt5vg1/jordyn152123tn54215.jpg?rlkey=1zirxgvkdsposhq2kkuqpormd&amp;dl=0","Click to download Image")</f>
      </c>
      <c r="B887" s="0">
        <f>HYPERLINK("https://dl.dropboxusercontent.com/scl/fi/3ydbyjfdkuyzggo3hlnj8/womens-jersey-size-chartsjordyn.jpg?rlkey=re001gzem39ol6zcw5asfrrrq&amp;dl=0","Click to download SizeChart")</f>
      </c>
      <c r="C887" s="0" t="inlineStr">
        <is>
          <t>Jordyn Women's Fitted Bike Jersey</t>
        </is>
      </c>
      <c r="D887" s="0" t="inlineStr">
        <is>
          <t>'152283</t>
        </is>
      </c>
      <c r="E887" s="0" t="inlineStr">
        <is>
          <t>UNI JORDYN W PE:152283C-L</t>
        </is>
      </c>
      <c r="F887" s="0" t="inlineStr">
        <is>
          <t>'802152283061</t>
        </is>
      </c>
      <c r="G887" s="0" t="inlineStr">
        <is>
          <t>WOMENS</t>
        </is>
      </c>
      <c r="H887" s="0" t="inlineStr">
        <is>
          <t>L</t>
        </is>
      </c>
      <c r="I887" s="0">
        <v>89.99</v>
      </c>
      <c r="J887" s="0">
        <v>12</v>
      </c>
    </row>
    <row r="888" spans="1:10" customHeight="0">
      <c r="A888" s="0">
        <f>HYPERLINK("https://dl.dropboxusercontent.com/scl/fi/s6huiifufqmjhaxnt5vg1/jordyn152123tn54215.jpg?rlkey=1zirxgvkdsposhq2kkuqpormd&amp;dl=0","Click to download Image")</f>
      </c>
      <c r="B888" s="0">
        <f>HYPERLINK("https://dl.dropboxusercontent.com/scl/fi/3ydbyjfdkuyzggo3hlnj8/womens-jersey-size-chartsjordyn.jpg?rlkey=re001gzem39ol6zcw5asfrrrq&amp;dl=0","Click to download SizeChart")</f>
      </c>
      <c r="C888" s="0" t="inlineStr">
        <is>
          <t>Jordyn Women's Fitted Bike Jersey</t>
        </is>
      </c>
      <c r="D888" s="0" t="inlineStr">
        <is>
          <t>'152283</t>
        </is>
      </c>
      <c r="E888" s="0" t="inlineStr">
        <is>
          <t>UNI JORDYN W PE:152283D-XL</t>
        </is>
      </c>
      <c r="F888" s="0" t="inlineStr">
        <is>
          <t>'802152283078</t>
        </is>
      </c>
      <c r="G888" s="0" t="inlineStr">
        <is>
          <t>WOMENS</t>
        </is>
      </c>
      <c r="H888" s="0" t="inlineStr">
        <is>
          <t>XL</t>
        </is>
      </c>
      <c r="I888" s="0">
        <v>89.99</v>
      </c>
      <c r="J888" s="0">
        <v>5</v>
      </c>
    </row>
    <row r="889" spans="1:10" customHeight="0">
      <c r="A889" s="0">
        <f>HYPERLINK("https://dl.dropboxusercontent.com/scl/fi/s6huiifufqmjhaxnt5vg1/jordyn152123tn54215.jpg?rlkey=1zirxgvkdsposhq2kkuqpormd&amp;dl=0","Click to download Image")</f>
      </c>
      <c r="B889" s="0">
        <f>HYPERLINK("https://dl.dropboxusercontent.com/scl/fi/3ydbyjfdkuyzggo3hlnj8/womens-jersey-size-chartsjordyn.jpg?rlkey=re001gzem39ol6zcw5asfrrrq&amp;dl=0","Click to download SizeChart")</f>
      </c>
      <c r="C889" s="0" t="inlineStr">
        <is>
          <t>Jordyn Women's Fitted Bike Jersey</t>
        </is>
      </c>
      <c r="D889" s="0" t="inlineStr">
        <is>
          <t>'152283</t>
        </is>
      </c>
      <c r="E889" s="0" t="inlineStr">
        <is>
          <t>UNI JORDYN W PE:152283E-2XL</t>
        </is>
      </c>
      <c r="F889" s="0" t="inlineStr">
        <is>
          <t>'802152283085</t>
        </is>
      </c>
      <c r="G889" s="0" t="inlineStr">
        <is>
          <t>WOMENS</t>
        </is>
      </c>
      <c r="H889" s="0" t="inlineStr">
        <is>
          <t>2XL</t>
        </is>
      </c>
      <c r="I889" s="0">
        <v>95.99</v>
      </c>
      <c r="J889" s="0">
        <v>3</v>
      </c>
    </row>
    <row r="890" spans="1:10" customHeight="0">
      <c r="A890" s="0">
        <f>HYPERLINK("https://dl.dropboxusercontent.com/scl/fi/s6huiifufqmjhaxnt5vg1/jordyn152123tn54215.jpg?rlkey=1zirxgvkdsposhq2kkuqpormd&amp;dl=0","Click to download Image")</f>
      </c>
      <c r="B890" s="0">
        <f>HYPERLINK("https://dl.dropboxusercontent.com/scl/fi/3ydbyjfdkuyzggo3hlnj8/womens-jersey-size-chartsjordyn.jpg?rlkey=re001gzem39ol6zcw5asfrrrq&amp;dl=0","Click to download SizeChart")</f>
      </c>
      <c r="C890" s="0" t="inlineStr">
        <is>
          <t>Jordyn Women's Fitted Bike Jersey</t>
        </is>
      </c>
      <c r="D890" s="0" t="inlineStr">
        <is>
          <t>'152283</t>
        </is>
      </c>
      <c r="E890" s="0" t="inlineStr">
        <is>
          <t>UNI JORDYN W PE:152283F-3XL</t>
        </is>
      </c>
      <c r="F890" s="0" t="inlineStr">
        <is>
          <t>'802152283092</t>
        </is>
      </c>
      <c r="G890" s="0" t="inlineStr">
        <is>
          <t>WOMENS</t>
        </is>
      </c>
      <c r="H890" s="0" t="inlineStr">
        <is>
          <t>3XL</t>
        </is>
      </c>
      <c r="I890" s="0">
        <v>95.99</v>
      </c>
      <c r="J890" s="0">
        <v>2</v>
      </c>
    </row>
    <row r="891" spans="1:10" customHeight="0">
      <c r="A891" s="0">
        <f>HYPERLINK("https://dl.dropboxusercontent.com/scl/fi/s6huiifufqmjhaxnt5vg1/jordyn152123tn54215.jpg?rlkey=1zirxgvkdsposhq2kkuqpormd&amp;dl=0","Click to download Image")</f>
      </c>
      <c r="B891" s="0">
        <f>HYPERLINK("https://dl.dropboxusercontent.com/scl/fi/3ydbyjfdkuyzggo3hlnj8/womens-jersey-size-chartsjordyn.jpg?rlkey=re001gzem39ol6zcw5asfrrrq&amp;dl=0","Click to download SizeChart")</f>
      </c>
      <c r="C891" s="0" t="inlineStr">
        <is>
          <t>Jordyn Women's Fitted Bike Jersey</t>
        </is>
      </c>
      <c r="D891" s="0" t="inlineStr">
        <is>
          <t>'152283</t>
        </is>
      </c>
      <c r="E891" s="0" t="inlineStr">
        <is>
          <t>UNI JORDYN W PE:152283Z-12PK</t>
        </is>
      </c>
      <c r="F891" s="0" t="inlineStr">
        <is>
          <t>'802152283993</t>
        </is>
      </c>
      <c r="G891" s="0" t="inlineStr">
        <is>
          <t>WOMENS</t>
        </is>
      </c>
      <c r="H891" s="0" t="inlineStr">
        <is>
          <t>12 PACK</t>
        </is>
      </c>
      <c r="I891" s="0">
        <v>870</v>
      </c>
      <c r="J891" s="0">
        <v>0</v>
      </c>
    </row>
    <row r="892" spans="1:10" customHeight="0">
      <c r="A892" s="0">
        <f>HYPERLINK("https://dl.dropboxusercontent.com/scl/fi/mr42znvgjws1z28ojvwrs/125938t.jpg?rlkey=4173xt2iptsixn99d0gre5pd2&amp;dl=0","Click to download Image")</f>
      </c>
      <c r="B892" s="0">
        <f>HYPERLINK("https://dl.dropboxusercontent.com/scl/fi/yxzkbpquq354rg3wjoky4/jersey-size-chartsjourney.jpg?rlkey=9jbucn0u3j0ep3c1xzq84iike&amp;dl=0","Click to download SizeChart")</f>
      </c>
      <c r="C892" s="0" t="inlineStr">
        <is>
          <t>Journey Men's Semi-Fitted Bike Jersey</t>
        </is>
      </c>
      <c r="D892" s="0" t="inlineStr">
        <is>
          <t>'125938</t>
        </is>
      </c>
      <c r="E892" s="0" t="inlineStr">
        <is>
          <t>UNI M JOURNE PE:125938A-S</t>
        </is>
      </c>
      <c r="F892" s="0" t="inlineStr">
        <is>
          <t>'801125938045</t>
        </is>
      </c>
      <c r="G892" s="0" t="inlineStr">
        <is>
          <t>MENS</t>
        </is>
      </c>
      <c r="H892" s="0" t="inlineStr">
        <is>
          <t>S</t>
        </is>
      </c>
      <c r="I892" s="0">
        <v>89.99</v>
      </c>
      <c r="J892" s="0">
        <v>3</v>
      </c>
    </row>
    <row r="893" spans="1:10" customHeight="0">
      <c r="A893" s="0">
        <f>HYPERLINK("https://dl.dropboxusercontent.com/scl/fi/mr42znvgjws1z28ojvwrs/125938t.jpg?rlkey=4173xt2iptsixn99d0gre5pd2&amp;dl=0","Click to download Image")</f>
      </c>
      <c r="B893" s="0">
        <f>HYPERLINK("https://dl.dropboxusercontent.com/scl/fi/yxzkbpquq354rg3wjoky4/jersey-size-chartsjourney.jpg?rlkey=9jbucn0u3j0ep3c1xzq84iike&amp;dl=0","Click to download SizeChart")</f>
      </c>
      <c r="C893" s="0" t="inlineStr">
        <is>
          <t>Journey Men's Semi-Fitted Bike Jersey</t>
        </is>
      </c>
      <c r="D893" s="0" t="inlineStr">
        <is>
          <t>'125938</t>
        </is>
      </c>
      <c r="E893" s="0" t="inlineStr">
        <is>
          <t>UNI M JOURNE PE:125938B-M</t>
        </is>
      </c>
      <c r="F893" s="0" t="inlineStr">
        <is>
          <t>'801125938052</t>
        </is>
      </c>
      <c r="G893" s="0" t="inlineStr">
        <is>
          <t>MENS</t>
        </is>
      </c>
      <c r="H893" s="0" t="inlineStr">
        <is>
          <t>M</t>
        </is>
      </c>
      <c r="I893" s="0">
        <v>89.99</v>
      </c>
      <c r="J893" s="0">
        <v>5</v>
      </c>
    </row>
    <row r="894" spans="1:10" customHeight="0">
      <c r="A894" s="0">
        <f>HYPERLINK("https://dl.dropboxusercontent.com/scl/fi/mr42znvgjws1z28ojvwrs/125938t.jpg?rlkey=4173xt2iptsixn99d0gre5pd2&amp;dl=0","Click to download Image")</f>
      </c>
      <c r="B894" s="0">
        <f>HYPERLINK("https://dl.dropboxusercontent.com/scl/fi/yxzkbpquq354rg3wjoky4/jersey-size-chartsjourney.jpg?rlkey=9jbucn0u3j0ep3c1xzq84iike&amp;dl=0","Click to download SizeChart")</f>
      </c>
      <c r="C894" s="0" t="inlineStr">
        <is>
          <t>Journey Men's Semi-Fitted Bike Jersey</t>
        </is>
      </c>
      <c r="D894" s="0" t="inlineStr">
        <is>
          <t>'125938</t>
        </is>
      </c>
      <c r="E894" s="0" t="inlineStr">
        <is>
          <t>UNI M JOURNE PE:125938C-L</t>
        </is>
      </c>
      <c r="F894" s="0" t="inlineStr">
        <is>
          <t>'801125938069</t>
        </is>
      </c>
      <c r="G894" s="0" t="inlineStr">
        <is>
          <t>MENS</t>
        </is>
      </c>
      <c r="H894" s="0" t="inlineStr">
        <is>
          <t>L</t>
        </is>
      </c>
      <c r="I894" s="0">
        <v>89.99</v>
      </c>
      <c r="J894" s="0">
        <v>7</v>
      </c>
    </row>
    <row r="895" spans="1:10" customHeight="0">
      <c r="A895" s="0">
        <f>HYPERLINK("https://dl.dropboxusercontent.com/scl/fi/mr42znvgjws1z28ojvwrs/125938t.jpg?rlkey=4173xt2iptsixn99d0gre5pd2&amp;dl=0","Click to download Image")</f>
      </c>
      <c r="B895" s="0">
        <f>HYPERLINK("https://dl.dropboxusercontent.com/scl/fi/yxzkbpquq354rg3wjoky4/jersey-size-chartsjourney.jpg?rlkey=9jbucn0u3j0ep3c1xzq84iike&amp;dl=0","Click to download SizeChart")</f>
      </c>
      <c r="C895" s="0" t="inlineStr">
        <is>
          <t>Journey Men's Semi-Fitted Bike Jersey</t>
        </is>
      </c>
      <c r="D895" s="0" t="inlineStr">
        <is>
          <t>'125938</t>
        </is>
      </c>
      <c r="E895" s="0" t="inlineStr">
        <is>
          <t>UNI M JOURNE PE:125938D-XL</t>
        </is>
      </c>
      <c r="F895" s="0" t="inlineStr">
        <is>
          <t>'801125938076</t>
        </is>
      </c>
      <c r="G895" s="0" t="inlineStr">
        <is>
          <t>MENS</t>
        </is>
      </c>
      <c r="H895" s="0" t="inlineStr">
        <is>
          <t>XL</t>
        </is>
      </c>
      <c r="I895" s="0">
        <v>89.99</v>
      </c>
      <c r="J895" s="0">
        <v>9</v>
      </c>
    </row>
    <row r="896" spans="1:10" customHeight="0">
      <c r="A896" s="0">
        <f>HYPERLINK("https://dl.dropboxusercontent.com/scl/fi/mr42znvgjws1z28ojvwrs/125938t.jpg?rlkey=4173xt2iptsixn99d0gre5pd2&amp;dl=0","Click to download Image")</f>
      </c>
      <c r="B896" s="0">
        <f>HYPERLINK("https://dl.dropboxusercontent.com/scl/fi/yxzkbpquq354rg3wjoky4/jersey-size-chartsjourney.jpg?rlkey=9jbucn0u3j0ep3c1xzq84iike&amp;dl=0","Click to download SizeChart")</f>
      </c>
      <c r="C896" s="0" t="inlineStr">
        <is>
          <t>Journey Men's Semi-Fitted Bike Jersey</t>
        </is>
      </c>
      <c r="D896" s="0" t="inlineStr">
        <is>
          <t>'125938</t>
        </is>
      </c>
      <c r="E896" s="0" t="inlineStr">
        <is>
          <t>UNI M JOURNE PE:125938E-2XL</t>
        </is>
      </c>
      <c r="F896" s="0" t="inlineStr">
        <is>
          <t>'801125938083</t>
        </is>
      </c>
      <c r="G896" s="0" t="inlineStr">
        <is>
          <t>MENS</t>
        </is>
      </c>
      <c r="H896" s="0" t="inlineStr">
        <is>
          <t>2XL</t>
        </is>
      </c>
      <c r="I896" s="0">
        <v>89.99</v>
      </c>
      <c r="J896" s="0">
        <v>9</v>
      </c>
    </row>
    <row r="897" spans="1:10" customHeight="0">
      <c r="A897" s="0">
        <f>HYPERLINK("https://dl.dropboxusercontent.com/scl/fi/mr42znvgjws1z28ojvwrs/125938t.jpg?rlkey=4173xt2iptsixn99d0gre5pd2&amp;dl=0","Click to download Image")</f>
      </c>
      <c r="B897" s="0">
        <f>HYPERLINK("https://dl.dropboxusercontent.com/scl/fi/yxzkbpquq354rg3wjoky4/jersey-size-chartsjourney.jpg?rlkey=9jbucn0u3j0ep3c1xzq84iike&amp;dl=0","Click to download SizeChart")</f>
      </c>
      <c r="C897" s="0" t="inlineStr">
        <is>
          <t>Journey Men's Semi-Fitted Bike Jersey</t>
        </is>
      </c>
      <c r="D897" s="0" t="inlineStr">
        <is>
          <t>'125938</t>
        </is>
      </c>
      <c r="E897" s="0" t="inlineStr">
        <is>
          <t>UNI M JOURNE PE:125938F-3XL</t>
        </is>
      </c>
      <c r="F897" s="0" t="inlineStr">
        <is>
          <t>'801125938090</t>
        </is>
      </c>
      <c r="G897" s="0" t="inlineStr">
        <is>
          <t>MENS</t>
        </is>
      </c>
      <c r="H897" s="0" t="inlineStr">
        <is>
          <t>3XL</t>
        </is>
      </c>
      <c r="I897" s="0">
        <v>89.99</v>
      </c>
      <c r="J897" s="0">
        <v>5</v>
      </c>
    </row>
    <row r="898" spans="1:10" customHeight="0">
      <c r="A898" s="0">
        <f>HYPERLINK("https://dl.dropboxusercontent.com/scl/fi/mr42znvgjws1z28ojvwrs/125938t.jpg?rlkey=4173xt2iptsixn99d0gre5pd2&amp;dl=0","Click to download Image")</f>
      </c>
      <c r="B898" s="0">
        <f>HYPERLINK("https://dl.dropboxusercontent.com/scl/fi/yxzkbpquq354rg3wjoky4/jersey-size-chartsjourney.jpg?rlkey=9jbucn0u3j0ep3c1xzq84iike&amp;dl=0","Click to download SizeChart")</f>
      </c>
      <c r="C898" s="0" t="inlineStr">
        <is>
          <t>Journey Men's Semi-Fitted Bike Jersey</t>
        </is>
      </c>
      <c r="D898" s="0" t="inlineStr">
        <is>
          <t>'125938</t>
        </is>
      </c>
      <c r="E898" s="0" t="inlineStr">
        <is>
          <t>UNI M JOURNE PE:125938Z-12PK</t>
        </is>
      </c>
      <c r="F898" s="0" t="inlineStr">
        <is>
          <t>'801125938991</t>
        </is>
      </c>
      <c r="G898" s="0" t="inlineStr">
        <is>
          <t>MENS</t>
        </is>
      </c>
      <c r="H898" s="0" t="inlineStr">
        <is>
          <t>12 PACK</t>
        </is>
      </c>
      <c r="I898" s="0">
        <v>840</v>
      </c>
      <c r="J898" s="0">
        <v>0</v>
      </c>
    </row>
    <row r="899" spans="1:10" customHeight="0">
      <c r="A899" s="0">
        <f>HYPERLINK("https://dl.dropboxusercontent.com/scl/fi/sbrswvlm7ivrbzx8z345l/kalanit.jpg?rlkey=58b32c2cjnw3lew4s8045pgxn&amp;dl=0","Click to download Image")</f>
      </c>
      <c r="B899" s="0">
        <f>HYPERLINK("https://dl.dropboxusercontent.com/scl/fi/5mcw01jj02fwn1so7gty4/womens-jersey-size-chartskalani.jpg?rlkey=406y3e36zrjm8syet5jrxvvyg&amp;dl=0","Click to download SizeChart")</f>
      </c>
      <c r="C899" s="0" t="inlineStr">
        <is>
          <t>Kalani Women's Relaxed Bike Jersey</t>
        </is>
      </c>
      <c r="D899" s="0" t="inlineStr">
        <is>
          <t>'125943</t>
        </is>
      </c>
      <c r="E899" s="0" t="inlineStr">
        <is>
          <t>UNI KALANI W PE:125943A-S</t>
        </is>
      </c>
      <c r="F899" s="0" t="inlineStr">
        <is>
          <t>'802125943046</t>
        </is>
      </c>
      <c r="G899" s="0" t="inlineStr">
        <is>
          <t>WOMENS</t>
        </is>
      </c>
      <c r="H899" s="0" t="inlineStr">
        <is>
          <t>S</t>
        </is>
      </c>
      <c r="I899" s="0">
        <v>89.99</v>
      </c>
      <c r="J899" s="0">
        <v>8</v>
      </c>
    </row>
    <row r="900" spans="1:10" customHeight="0">
      <c r="A900" s="0">
        <f>HYPERLINK("https://dl.dropboxusercontent.com/scl/fi/sbrswvlm7ivrbzx8z345l/kalanit.jpg?rlkey=58b32c2cjnw3lew4s8045pgxn&amp;dl=0","Click to download Image")</f>
      </c>
      <c r="B900" s="0">
        <f>HYPERLINK("https://dl.dropboxusercontent.com/scl/fi/5mcw01jj02fwn1so7gty4/womens-jersey-size-chartskalani.jpg?rlkey=406y3e36zrjm8syet5jrxvvyg&amp;dl=0","Click to download SizeChart")</f>
      </c>
      <c r="C900" s="0" t="inlineStr">
        <is>
          <t>Kalani Women's Relaxed Bike Jersey</t>
        </is>
      </c>
      <c r="D900" s="0" t="inlineStr">
        <is>
          <t>'125943</t>
        </is>
      </c>
      <c r="E900" s="0" t="inlineStr">
        <is>
          <t>UNI KALANI W PE:125943B-M</t>
        </is>
      </c>
      <c r="F900" s="0" t="inlineStr">
        <is>
          <t>'802125943053</t>
        </is>
      </c>
      <c r="G900" s="0" t="inlineStr">
        <is>
          <t>WOMENS</t>
        </is>
      </c>
      <c r="H900" s="0" t="inlineStr">
        <is>
          <t>M</t>
        </is>
      </c>
      <c r="I900" s="0">
        <v>89.99</v>
      </c>
      <c r="J900" s="0">
        <v>16</v>
      </c>
    </row>
    <row r="901" spans="1:10" customHeight="0">
      <c r="A901" s="0">
        <f>HYPERLINK("https://dl.dropboxusercontent.com/scl/fi/sbrswvlm7ivrbzx8z345l/kalanit.jpg?rlkey=58b32c2cjnw3lew4s8045pgxn&amp;dl=0","Click to download Image")</f>
      </c>
      <c r="B901" s="0">
        <f>HYPERLINK("https://dl.dropboxusercontent.com/scl/fi/5mcw01jj02fwn1so7gty4/womens-jersey-size-chartskalani.jpg?rlkey=406y3e36zrjm8syet5jrxvvyg&amp;dl=0","Click to download SizeChart")</f>
      </c>
      <c r="C901" s="0" t="inlineStr">
        <is>
          <t>Kalani Women's Relaxed Bike Jersey</t>
        </is>
      </c>
      <c r="D901" s="0" t="inlineStr">
        <is>
          <t>'125943</t>
        </is>
      </c>
      <c r="E901" s="0" t="inlineStr">
        <is>
          <t>UNI KALANI W PE:125943C-L</t>
        </is>
      </c>
      <c r="F901" s="0" t="inlineStr">
        <is>
          <t>'802125943060</t>
        </is>
      </c>
      <c r="G901" s="0" t="inlineStr">
        <is>
          <t>WOMENS</t>
        </is>
      </c>
      <c r="H901" s="0" t="inlineStr">
        <is>
          <t>L</t>
        </is>
      </c>
      <c r="I901" s="0">
        <v>89.99</v>
      </c>
      <c r="J901" s="0">
        <v>14</v>
      </c>
    </row>
    <row r="902" spans="1:10" customHeight="0">
      <c r="A902" s="0">
        <f>HYPERLINK("https://dl.dropboxusercontent.com/scl/fi/sbrswvlm7ivrbzx8z345l/kalanit.jpg?rlkey=58b32c2cjnw3lew4s8045pgxn&amp;dl=0","Click to download Image")</f>
      </c>
      <c r="B902" s="0">
        <f>HYPERLINK("https://dl.dropboxusercontent.com/scl/fi/5mcw01jj02fwn1so7gty4/womens-jersey-size-chartskalani.jpg?rlkey=406y3e36zrjm8syet5jrxvvyg&amp;dl=0","Click to download SizeChart")</f>
      </c>
      <c r="C902" s="0" t="inlineStr">
        <is>
          <t>Kalani Women's Relaxed Bike Jersey</t>
        </is>
      </c>
      <c r="D902" s="0" t="inlineStr">
        <is>
          <t>'125943</t>
        </is>
      </c>
      <c r="E902" s="0" t="inlineStr">
        <is>
          <t>UNI KALANI W PE:125943D-XL</t>
        </is>
      </c>
      <c r="F902" s="0" t="inlineStr">
        <is>
          <t>'802125943077</t>
        </is>
      </c>
      <c r="G902" s="0" t="inlineStr">
        <is>
          <t>WOMENS</t>
        </is>
      </c>
      <c r="H902" s="0" t="inlineStr">
        <is>
          <t>XL</t>
        </is>
      </c>
      <c r="I902" s="0">
        <v>89.99</v>
      </c>
      <c r="J902" s="0">
        <v>6</v>
      </c>
    </row>
    <row r="903" spans="1:10" customHeight="0">
      <c r="A903" s="0">
        <f>HYPERLINK("https://dl.dropboxusercontent.com/scl/fi/sbrswvlm7ivrbzx8z345l/kalanit.jpg?rlkey=58b32c2cjnw3lew4s8045pgxn&amp;dl=0","Click to download Image")</f>
      </c>
      <c r="B903" s="0">
        <f>HYPERLINK("https://dl.dropboxusercontent.com/scl/fi/5mcw01jj02fwn1so7gty4/womens-jersey-size-chartskalani.jpg?rlkey=406y3e36zrjm8syet5jrxvvyg&amp;dl=0","Click to download SizeChart")</f>
      </c>
      <c r="C903" s="0" t="inlineStr">
        <is>
          <t>Kalani Women's Relaxed Bike Jersey</t>
        </is>
      </c>
      <c r="D903" s="0" t="inlineStr">
        <is>
          <t>'125943</t>
        </is>
      </c>
      <c r="E903" s="0" t="inlineStr">
        <is>
          <t>UNI KALANI W PE:125943E-2XL</t>
        </is>
      </c>
      <c r="F903" s="0" t="inlineStr">
        <is>
          <t>'802125943084</t>
        </is>
      </c>
      <c r="G903" s="0" t="inlineStr">
        <is>
          <t>WOMENS</t>
        </is>
      </c>
      <c r="H903" s="0" t="inlineStr">
        <is>
          <t>2XL</t>
        </is>
      </c>
      <c r="I903" s="0">
        <v>89.99</v>
      </c>
      <c r="J903" s="0">
        <v>4</v>
      </c>
    </row>
    <row r="904" spans="1:10" customHeight="0">
      <c r="A904" s="0">
        <f>HYPERLINK("https://dl.dropboxusercontent.com/scl/fi/sbrswvlm7ivrbzx8z345l/kalanit.jpg?rlkey=58b32c2cjnw3lew4s8045pgxn&amp;dl=0","Click to download Image")</f>
      </c>
      <c r="B904" s="0">
        <f>HYPERLINK("https://dl.dropboxusercontent.com/scl/fi/5mcw01jj02fwn1so7gty4/womens-jersey-size-chartskalani.jpg?rlkey=406y3e36zrjm8syet5jrxvvyg&amp;dl=0","Click to download SizeChart")</f>
      </c>
      <c r="C904" s="0" t="inlineStr">
        <is>
          <t>Kalani Women's Relaxed Bike Jersey</t>
        </is>
      </c>
      <c r="D904" s="0" t="inlineStr">
        <is>
          <t>'125943</t>
        </is>
      </c>
      <c r="E904" s="0" t="inlineStr">
        <is>
          <t>UNI KALANI W PE:125943F-3XL</t>
        </is>
      </c>
      <c r="F904" s="0" t="inlineStr">
        <is>
          <t>'802125943091</t>
        </is>
      </c>
      <c r="G904" s="0" t="inlineStr">
        <is>
          <t>WOMENS</t>
        </is>
      </c>
      <c r="H904" s="0" t="inlineStr">
        <is>
          <t>3XL</t>
        </is>
      </c>
      <c r="I904" s="0">
        <v>89.99</v>
      </c>
      <c r="J904" s="0">
        <v>2</v>
      </c>
    </row>
    <row r="905" spans="1:10" customHeight="0">
      <c r="A905" s="0">
        <f>HYPERLINK("https://dl.dropboxusercontent.com/scl/fi/sbrswvlm7ivrbzx8z345l/kalanit.jpg?rlkey=58b32c2cjnw3lew4s8045pgxn&amp;dl=0","Click to download Image")</f>
      </c>
      <c r="B905" s="0">
        <f>HYPERLINK("https://dl.dropboxusercontent.com/scl/fi/5mcw01jj02fwn1so7gty4/womens-jersey-size-chartskalani.jpg?rlkey=406y3e36zrjm8syet5jrxvvyg&amp;dl=0","Click to download SizeChart")</f>
      </c>
      <c r="C905" s="0" t="inlineStr">
        <is>
          <t>Kalani Women's Relaxed Bike Jersey</t>
        </is>
      </c>
      <c r="D905" s="0" t="inlineStr">
        <is>
          <t>'125943</t>
        </is>
      </c>
      <c r="E905" s="0" t="inlineStr">
        <is>
          <t>UNI KALANI W PE:125943Z-12PK</t>
        </is>
      </c>
      <c r="F905" s="0" t="inlineStr">
        <is>
          <t>'802125943992</t>
        </is>
      </c>
      <c r="G905" s="0" t="inlineStr">
        <is>
          <t>WOMENS</t>
        </is>
      </c>
      <c r="H905" s="0" t="inlineStr">
        <is>
          <t>12 PACK</t>
        </is>
      </c>
      <c r="I905" s="0">
        <v>859.2</v>
      </c>
      <c r="J905" s="0">
        <v>3</v>
      </c>
    </row>
    <row r="906" spans="1:10" customHeight="0">
      <c r="A906" s="0">
        <f>HYPERLINK("https://dl.dropboxusercontent.com/scl/fi/39sp4851w2756kkmz2w6b/155018.jpg?rlkey=ye1zs8eo9u3in0mb3yser2wek&amp;dl=0","Click to download Image")</f>
      </c>
      <c r="B906" s="0">
        <f>HYPERLINK("https://dl.dropboxusercontent.com/scl/fi/1ft525vfhy4ikg74y129r/mens-t-shirt-size-chartsnorth.jpg?rlkey=ey4x8lv5nxv0r16lt8myurs7a&amp;dl=0","Click to download SizeChart")</f>
      </c>
      <c r="C906" s="0" t="inlineStr">
        <is>
          <t>North Men's Bamboo T-Shirt</t>
        </is>
      </c>
      <c r="D906" s="0" t="inlineStr">
        <is>
          <t>'155018</t>
        </is>
      </c>
      <c r="E906" s="0" t="inlineStr">
        <is>
          <t>UNI NORTH M PE:155018A-S</t>
        </is>
      </c>
      <c r="F906" s="0" t="inlineStr">
        <is>
          <t>'802155018042</t>
        </is>
      </c>
      <c r="G906" s="0" t="inlineStr">
        <is>
          <t>MENS</t>
        </is>
      </c>
      <c r="H906" s="0" t="inlineStr">
        <is>
          <t>S</t>
        </is>
      </c>
      <c r="I906" s="0">
        <v>30.99</v>
      </c>
      <c r="J906" s="0">
        <v>31</v>
      </c>
    </row>
    <row r="907" spans="1:10" customHeight="0">
      <c r="A907" s="0">
        <f>HYPERLINK("https://dl.dropboxusercontent.com/scl/fi/39sp4851w2756kkmz2w6b/155018.jpg?rlkey=ye1zs8eo9u3in0mb3yser2wek&amp;dl=0","Click to download Image")</f>
      </c>
      <c r="B907" s="0">
        <f>HYPERLINK("https://dl.dropboxusercontent.com/scl/fi/1ft525vfhy4ikg74y129r/mens-t-shirt-size-chartsnorth.jpg?rlkey=ey4x8lv5nxv0r16lt8myurs7a&amp;dl=0","Click to download SizeChart")</f>
      </c>
      <c r="C907" s="0" t="inlineStr">
        <is>
          <t>North Men's Bamboo T-Shirt</t>
        </is>
      </c>
      <c r="D907" s="0" t="inlineStr">
        <is>
          <t>'155018</t>
        </is>
      </c>
      <c r="E907" s="0" t="inlineStr">
        <is>
          <t>UNI NORTH M PE:155018B-M</t>
        </is>
      </c>
      <c r="F907" s="0" t="inlineStr">
        <is>
          <t>'802155018059</t>
        </is>
      </c>
      <c r="G907" s="0" t="inlineStr">
        <is>
          <t>MENS</t>
        </is>
      </c>
      <c r="H907" s="0" t="inlineStr">
        <is>
          <t>M</t>
        </is>
      </c>
      <c r="I907" s="0">
        <v>30.99</v>
      </c>
      <c r="J907" s="0">
        <v>62</v>
      </c>
    </row>
    <row r="908" spans="1:10" customHeight="0">
      <c r="A908" s="0">
        <f>HYPERLINK("https://dl.dropboxusercontent.com/scl/fi/39sp4851w2756kkmz2w6b/155018.jpg?rlkey=ye1zs8eo9u3in0mb3yser2wek&amp;dl=0","Click to download Image")</f>
      </c>
      <c r="B908" s="0">
        <f>HYPERLINK("https://dl.dropboxusercontent.com/scl/fi/1ft525vfhy4ikg74y129r/mens-t-shirt-size-chartsnorth.jpg?rlkey=ey4x8lv5nxv0r16lt8myurs7a&amp;dl=0","Click to download SizeChart")</f>
      </c>
      <c r="C908" s="0" t="inlineStr">
        <is>
          <t>North Men's Bamboo T-Shirt</t>
        </is>
      </c>
      <c r="D908" s="0" t="inlineStr">
        <is>
          <t>'155018</t>
        </is>
      </c>
      <c r="E908" s="0" t="inlineStr">
        <is>
          <t>UNI NORTH M PE:155018C-L</t>
        </is>
      </c>
      <c r="F908" s="0" t="inlineStr">
        <is>
          <t>'802155018066</t>
        </is>
      </c>
      <c r="G908" s="0" t="inlineStr">
        <is>
          <t>MENS</t>
        </is>
      </c>
      <c r="H908" s="0" t="inlineStr">
        <is>
          <t>L</t>
        </is>
      </c>
      <c r="I908" s="0">
        <v>30.99</v>
      </c>
      <c r="J908" s="0">
        <v>102</v>
      </c>
    </row>
    <row r="909" spans="1:10" customHeight="0">
      <c r="A909" s="0">
        <f>HYPERLINK("https://dl.dropboxusercontent.com/scl/fi/39sp4851w2756kkmz2w6b/155018.jpg?rlkey=ye1zs8eo9u3in0mb3yser2wek&amp;dl=0","Click to download Image")</f>
      </c>
      <c r="B909" s="0">
        <f>HYPERLINK("https://dl.dropboxusercontent.com/scl/fi/1ft525vfhy4ikg74y129r/mens-t-shirt-size-chartsnorth.jpg?rlkey=ey4x8lv5nxv0r16lt8myurs7a&amp;dl=0","Click to download SizeChart")</f>
      </c>
      <c r="C909" s="0" t="inlineStr">
        <is>
          <t>North Men's Bamboo T-Shirt</t>
        </is>
      </c>
      <c r="D909" s="0" t="inlineStr">
        <is>
          <t>'155018</t>
        </is>
      </c>
      <c r="E909" s="0" t="inlineStr">
        <is>
          <t>UNI NORTH M PE:155018D-XL</t>
        </is>
      </c>
      <c r="F909" s="0" t="inlineStr">
        <is>
          <t>'802155018073</t>
        </is>
      </c>
      <c r="G909" s="0" t="inlineStr">
        <is>
          <t>MENS</t>
        </is>
      </c>
      <c r="H909" s="0" t="inlineStr">
        <is>
          <t>XL</t>
        </is>
      </c>
      <c r="I909" s="0">
        <v>30.99</v>
      </c>
      <c r="J909" s="0">
        <v>101</v>
      </c>
    </row>
    <row r="910" spans="1:10" customHeight="0">
      <c r="A910" s="0">
        <f>HYPERLINK("https://dl.dropboxusercontent.com/scl/fi/39sp4851w2756kkmz2w6b/155018.jpg?rlkey=ye1zs8eo9u3in0mb3yser2wek&amp;dl=0","Click to download Image")</f>
      </c>
      <c r="B910" s="0">
        <f>HYPERLINK("https://dl.dropboxusercontent.com/scl/fi/1ft525vfhy4ikg74y129r/mens-t-shirt-size-chartsnorth.jpg?rlkey=ey4x8lv5nxv0r16lt8myurs7a&amp;dl=0","Click to download SizeChart")</f>
      </c>
      <c r="C910" s="0" t="inlineStr">
        <is>
          <t>North Men's Bamboo T-Shirt</t>
        </is>
      </c>
      <c r="D910" s="0" t="inlineStr">
        <is>
          <t>'155018</t>
        </is>
      </c>
      <c r="E910" s="0" t="inlineStr">
        <is>
          <t>UNI NORTH M PE:155018E-2XL</t>
        </is>
      </c>
      <c r="F910" s="0" t="inlineStr">
        <is>
          <t>'802155018080</t>
        </is>
      </c>
      <c r="G910" s="0" t="inlineStr">
        <is>
          <t>MENS</t>
        </is>
      </c>
      <c r="H910" s="0" t="inlineStr">
        <is>
          <t>2XL</t>
        </is>
      </c>
      <c r="I910" s="0">
        <v>30.99</v>
      </c>
      <c r="J910" s="0">
        <v>55</v>
      </c>
    </row>
    <row r="911" spans="1:10" customHeight="0">
      <c r="A911" s="0">
        <f>HYPERLINK("https://dl.dropboxusercontent.com/scl/fi/39sp4851w2756kkmz2w6b/155018.jpg?rlkey=ye1zs8eo9u3in0mb3yser2wek&amp;dl=0","Click to download Image")</f>
      </c>
      <c r="B911" s="0">
        <f>HYPERLINK("https://dl.dropboxusercontent.com/scl/fi/1ft525vfhy4ikg74y129r/mens-t-shirt-size-chartsnorth.jpg?rlkey=ey4x8lv5nxv0r16lt8myurs7a&amp;dl=0","Click to download SizeChart")</f>
      </c>
      <c r="C911" s="0" t="inlineStr">
        <is>
          <t>North Men's Bamboo T-Shirt</t>
        </is>
      </c>
      <c r="D911" s="0" t="inlineStr">
        <is>
          <t>'155018</t>
        </is>
      </c>
      <c r="E911" s="0" t="inlineStr">
        <is>
          <t>UNI NORTH M PE:155018F-3XL</t>
        </is>
      </c>
      <c r="F911" s="0" t="inlineStr">
        <is>
          <t>'802155018097</t>
        </is>
      </c>
      <c r="G911" s="0" t="inlineStr">
        <is>
          <t>MENS</t>
        </is>
      </c>
      <c r="H911" s="0" t="inlineStr">
        <is>
          <t>3XL</t>
        </is>
      </c>
      <c r="I911" s="0">
        <v>30.99</v>
      </c>
      <c r="J911" s="0">
        <v>30</v>
      </c>
    </row>
    <row r="912" spans="1:10" customHeight="0">
      <c r="A912" s="0">
        <f>HYPERLINK("https://dl.dropboxusercontent.com/scl/fi/39sp4851w2756kkmz2w6b/155018.jpg?rlkey=ye1zs8eo9u3in0mb3yser2wek&amp;dl=0","Click to download Image")</f>
      </c>
      <c r="B912" s="0">
        <f>HYPERLINK("https://dl.dropboxusercontent.com/scl/fi/1ft525vfhy4ikg74y129r/mens-t-shirt-size-chartsnorth.jpg?rlkey=ey4x8lv5nxv0r16lt8myurs7a&amp;dl=0","Click to download SizeChart")</f>
      </c>
      <c r="C912" s="0" t="inlineStr">
        <is>
          <t>North Men's Bamboo T-Shirt</t>
        </is>
      </c>
      <c r="D912" s="0" t="inlineStr">
        <is>
          <t>'155018</t>
        </is>
      </c>
      <c r="E912" s="0" t="inlineStr">
        <is>
          <t>UNI NORTH M PE:155018Z-12PK</t>
        </is>
      </c>
      <c r="F912" s="0" t="inlineStr">
        <is>
          <t>'802155018998</t>
        </is>
      </c>
      <c r="G912" s="0" t="inlineStr">
        <is>
          <t>MENS</t>
        </is>
      </c>
      <c r="H912" s="0" t="inlineStr">
        <is>
          <t>12 PACK</t>
        </is>
      </c>
      <c r="I912" s="0">
        <v>302.3</v>
      </c>
      <c r="J912" s="0">
        <v>29</v>
      </c>
    </row>
    <row r="913" spans="1:10" customHeight="0">
      <c r="A913" s="0">
        <f>HYPERLINK("https://dl.dropboxusercontent.com/scl/fi/y3k9inxembvrow1jfu9os/155019.jpg?rlkey=dy3ks2zgsh49veg30bz84qtqx&amp;dl=0","Click to download Image")</f>
      </c>
      <c r="B913" s="0">
        <f>HYPERLINK("https://dl.dropboxusercontent.com/scl/fi/snzpd3st8fz0g9iljkwbl/womens-t-shirt-size-chartsnorth.jpg?rlkey=shh1egeqvql3ln4yk41o55x42&amp;dl=0","Click to download SizeChart")</f>
      </c>
      <c r="C913" s="0" t="inlineStr">
        <is>
          <t>North Women's Bamboo T-Shirt</t>
        </is>
      </c>
      <c r="D913" s="0" t="inlineStr">
        <is>
          <t>'155019</t>
        </is>
      </c>
      <c r="E913" s="0" t="inlineStr">
        <is>
          <t>UNI NORTH W PE:155019AA-XS</t>
        </is>
      </c>
      <c r="F913" s="0" t="inlineStr">
        <is>
          <t>'802155019032</t>
        </is>
      </c>
      <c r="G913" s="0" t="inlineStr">
        <is>
          <t>WOMENS</t>
        </is>
      </c>
      <c r="H913" s="0" t="inlineStr">
        <is>
          <t>XS</t>
        </is>
      </c>
      <c r="I913" s="0">
        <v>30.99</v>
      </c>
      <c r="J913" s="0">
        <v>18</v>
      </c>
    </row>
    <row r="914" spans="1:10" customHeight="0">
      <c r="A914" s="0">
        <f>HYPERLINK("https://dl.dropboxusercontent.com/scl/fi/y3k9inxembvrow1jfu9os/155019.jpg?rlkey=dy3ks2zgsh49veg30bz84qtqx&amp;dl=0","Click to download Image")</f>
      </c>
      <c r="B914" s="0">
        <f>HYPERLINK("https://dl.dropboxusercontent.com/scl/fi/snzpd3st8fz0g9iljkwbl/womens-t-shirt-size-chartsnorth.jpg?rlkey=shh1egeqvql3ln4yk41o55x42&amp;dl=0","Click to download SizeChart")</f>
      </c>
      <c r="C914" s="0" t="inlineStr">
        <is>
          <t>North Women's Bamboo T-Shirt</t>
        </is>
      </c>
      <c r="D914" s="0" t="inlineStr">
        <is>
          <t>'155019</t>
        </is>
      </c>
      <c r="E914" s="0" t="inlineStr">
        <is>
          <t>UNI NORTH W PE:155019A-S</t>
        </is>
      </c>
      <c r="F914" s="0" t="inlineStr">
        <is>
          <t>'802155019049</t>
        </is>
      </c>
      <c r="G914" s="0" t="inlineStr">
        <is>
          <t>WOMENS</t>
        </is>
      </c>
      <c r="H914" s="0" t="inlineStr">
        <is>
          <t>S</t>
        </is>
      </c>
      <c r="I914" s="0">
        <v>30.99</v>
      </c>
      <c r="J914" s="0">
        <v>37</v>
      </c>
    </row>
    <row r="915" spans="1:10" customHeight="0">
      <c r="A915" s="0">
        <f>HYPERLINK("https://dl.dropboxusercontent.com/scl/fi/y3k9inxembvrow1jfu9os/155019.jpg?rlkey=dy3ks2zgsh49veg30bz84qtqx&amp;dl=0","Click to download Image")</f>
      </c>
      <c r="B915" s="0">
        <f>HYPERLINK("https://dl.dropboxusercontent.com/scl/fi/snzpd3st8fz0g9iljkwbl/womens-t-shirt-size-chartsnorth.jpg?rlkey=shh1egeqvql3ln4yk41o55x42&amp;dl=0","Click to download SizeChart")</f>
      </c>
      <c r="C915" s="0" t="inlineStr">
        <is>
          <t>North Women's Bamboo T-Shirt</t>
        </is>
      </c>
      <c r="D915" s="0" t="inlineStr">
        <is>
          <t>'155019</t>
        </is>
      </c>
      <c r="E915" s="0" t="inlineStr">
        <is>
          <t>UNI NORTH W PE:155019B-M</t>
        </is>
      </c>
      <c r="F915" s="0" t="inlineStr">
        <is>
          <t>'802155019056</t>
        </is>
      </c>
      <c r="G915" s="0" t="inlineStr">
        <is>
          <t>WOMENS</t>
        </is>
      </c>
      <c r="H915" s="0" t="inlineStr">
        <is>
          <t>M</t>
        </is>
      </c>
      <c r="I915" s="0">
        <v>30.99</v>
      </c>
      <c r="J915" s="0">
        <v>72</v>
      </c>
    </row>
    <row r="916" spans="1:10" customHeight="0">
      <c r="A916" s="0">
        <f>HYPERLINK("https://dl.dropboxusercontent.com/scl/fi/y3k9inxembvrow1jfu9os/155019.jpg?rlkey=dy3ks2zgsh49veg30bz84qtqx&amp;dl=0","Click to download Image")</f>
      </c>
      <c r="B916" s="0">
        <f>HYPERLINK("https://dl.dropboxusercontent.com/scl/fi/snzpd3st8fz0g9iljkwbl/womens-t-shirt-size-chartsnorth.jpg?rlkey=shh1egeqvql3ln4yk41o55x42&amp;dl=0","Click to download SizeChart")</f>
      </c>
      <c r="C916" s="0" t="inlineStr">
        <is>
          <t>North Women's Bamboo T-Shirt</t>
        </is>
      </c>
      <c r="D916" s="0" t="inlineStr">
        <is>
          <t>'155019</t>
        </is>
      </c>
      <c r="E916" s="0" t="inlineStr">
        <is>
          <t>UNI NORTH W PE:155019C-L</t>
        </is>
      </c>
      <c r="F916" s="0" t="inlineStr">
        <is>
          <t>'802155019063</t>
        </is>
      </c>
      <c r="G916" s="0" t="inlineStr">
        <is>
          <t>WOMENS</t>
        </is>
      </c>
      <c r="H916" s="0" t="inlineStr">
        <is>
          <t>L</t>
        </is>
      </c>
      <c r="I916" s="0">
        <v>30.99</v>
      </c>
      <c r="J916" s="0">
        <v>71</v>
      </c>
    </row>
    <row r="917" spans="1:10" customHeight="0">
      <c r="A917" s="0">
        <f>HYPERLINK("https://dl.dropboxusercontent.com/scl/fi/y3k9inxembvrow1jfu9os/155019.jpg?rlkey=dy3ks2zgsh49veg30bz84qtqx&amp;dl=0","Click to download Image")</f>
      </c>
      <c r="B917" s="0">
        <f>HYPERLINK("https://dl.dropboxusercontent.com/scl/fi/snzpd3st8fz0g9iljkwbl/womens-t-shirt-size-chartsnorth.jpg?rlkey=shh1egeqvql3ln4yk41o55x42&amp;dl=0","Click to download SizeChart")</f>
      </c>
      <c r="C917" s="0" t="inlineStr">
        <is>
          <t>North Women's Bamboo T-Shirt</t>
        </is>
      </c>
      <c r="D917" s="0" t="inlineStr">
        <is>
          <t>'155019</t>
        </is>
      </c>
      <c r="E917" s="0" t="inlineStr">
        <is>
          <t>UNI NORTH W PE:155019D-XL</t>
        </is>
      </c>
      <c r="F917" s="0" t="inlineStr">
        <is>
          <t>'802155019070</t>
        </is>
      </c>
      <c r="G917" s="0" t="inlineStr">
        <is>
          <t>WOMENS</t>
        </is>
      </c>
      <c r="H917" s="0" t="inlineStr">
        <is>
          <t>XL</t>
        </is>
      </c>
      <c r="I917" s="0">
        <v>30.99</v>
      </c>
      <c r="J917" s="0">
        <v>38</v>
      </c>
    </row>
    <row r="918" spans="1:10" customHeight="0">
      <c r="A918" s="0">
        <f>HYPERLINK("https://dl.dropboxusercontent.com/scl/fi/y3k9inxembvrow1jfu9os/155019.jpg?rlkey=dy3ks2zgsh49veg30bz84qtqx&amp;dl=0","Click to download Image")</f>
      </c>
      <c r="B918" s="0">
        <f>HYPERLINK("https://dl.dropboxusercontent.com/scl/fi/snzpd3st8fz0g9iljkwbl/womens-t-shirt-size-chartsnorth.jpg?rlkey=shh1egeqvql3ln4yk41o55x42&amp;dl=0","Click to download SizeChart")</f>
      </c>
      <c r="C918" s="0" t="inlineStr">
        <is>
          <t>North Women's Bamboo T-Shirt</t>
        </is>
      </c>
      <c r="D918" s="0" t="inlineStr">
        <is>
          <t>'155019</t>
        </is>
      </c>
      <c r="E918" s="0" t="inlineStr">
        <is>
          <t>UNI NORTH W PE:155019E-2XL</t>
        </is>
      </c>
      <c r="F918" s="0" t="inlineStr">
        <is>
          <t>'802155019087</t>
        </is>
      </c>
      <c r="G918" s="0" t="inlineStr">
        <is>
          <t>WOMENS</t>
        </is>
      </c>
      <c r="H918" s="0" t="inlineStr">
        <is>
          <t>2XL</t>
        </is>
      </c>
      <c r="I918" s="0">
        <v>32.99</v>
      </c>
      <c r="J918" s="0">
        <v>19</v>
      </c>
    </row>
    <row r="919" spans="1:10" customHeight="0">
      <c r="A919" s="0">
        <f>HYPERLINK("https://dl.dropboxusercontent.com/scl/fi/y3k9inxembvrow1jfu9os/155019.jpg?rlkey=dy3ks2zgsh49veg30bz84qtqx&amp;dl=0","Click to download Image")</f>
      </c>
      <c r="B919" s="0">
        <f>HYPERLINK("https://dl.dropboxusercontent.com/scl/fi/snzpd3st8fz0g9iljkwbl/womens-t-shirt-size-chartsnorth.jpg?rlkey=shh1egeqvql3ln4yk41o55x42&amp;dl=0","Click to download SizeChart")</f>
      </c>
      <c r="C919" s="0" t="inlineStr">
        <is>
          <t>North Women's Bamboo T-Shirt</t>
        </is>
      </c>
      <c r="D919" s="0" t="inlineStr">
        <is>
          <t>'155019</t>
        </is>
      </c>
      <c r="E919" s="0" t="inlineStr">
        <is>
          <t>UNI NORTH W PE:155019F-3XL</t>
        </is>
      </c>
      <c r="F919" s="0" t="inlineStr">
        <is>
          <t>'802155019094</t>
        </is>
      </c>
      <c r="G919" s="0" t="inlineStr">
        <is>
          <t>WOMENS</t>
        </is>
      </c>
      <c r="H919" s="0" t="inlineStr">
        <is>
          <t>3XL</t>
        </is>
      </c>
      <c r="I919" s="0">
        <v>32.99</v>
      </c>
      <c r="J919" s="0">
        <v>10</v>
      </c>
    </row>
    <row r="920" spans="1:10" customHeight="0">
      <c r="A920" s="0">
        <f>HYPERLINK("https://dl.dropboxusercontent.com/scl/fi/y3k9inxembvrow1jfu9os/155019.jpg?rlkey=dy3ks2zgsh49veg30bz84qtqx&amp;dl=0","Click to download Image")</f>
      </c>
      <c r="B920" s="0">
        <f>HYPERLINK("https://dl.dropboxusercontent.com/scl/fi/snzpd3st8fz0g9iljkwbl/womens-t-shirt-size-chartsnorth.jpg?rlkey=shh1egeqvql3ln4yk41o55x42&amp;dl=0","Click to download SizeChart")</f>
      </c>
      <c r="C920" s="0" t="inlineStr">
        <is>
          <t>North Women's Bamboo T-Shirt</t>
        </is>
      </c>
      <c r="D920" s="0" t="inlineStr">
        <is>
          <t>'155019</t>
        </is>
      </c>
      <c r="E920" s="0" t="inlineStr">
        <is>
          <t>UNI NORTH W PE:155019Z-12PK</t>
        </is>
      </c>
      <c r="F920" s="0" t="inlineStr">
        <is>
          <t>'802155019995</t>
        </is>
      </c>
      <c r="G920" s="0" t="inlineStr">
        <is>
          <t>WOMENS</t>
        </is>
      </c>
      <c r="H920" s="0" t="inlineStr">
        <is>
          <t>12 PACK</t>
        </is>
      </c>
      <c r="I920" s="0">
        <v>297.6</v>
      </c>
      <c r="J920" s="0">
        <v>18</v>
      </c>
    </row>
    <row r="921" spans="1:10" customHeight="0">
      <c r="A921" s="0">
        <f>HYPERLINK("https://dl.dropboxusercontent.com/scl/fi/tkhc7qole54sq8s0zggzh/cori-143826-f.jpg?rlkey=nhs53olpx3fhvwgq84x51w3pc&amp;dl=0","Click to download Image")</f>
      </c>
      <c r="C921" s="0" t="inlineStr">
        <is>
          <t>Cori Socks - 3pk</t>
        </is>
      </c>
      <c r="D921" s="0" t="inlineStr">
        <is>
          <t>'143826</t>
        </is>
      </c>
      <c r="E921" s="0" t="inlineStr">
        <is>
          <t>UNI CORI SOCKS:143826OSFM</t>
        </is>
      </c>
      <c r="F921" s="0" t="inlineStr">
        <is>
          <t>'000000000000</t>
        </is>
      </c>
      <c r="I921" s="0">
        <v>29.99</v>
      </c>
      <c r="J921" s="0">
        <v>129</v>
      </c>
    </row>
    <row r="922" spans="1:10" customHeight="0">
      <c r="A922" s="0">
        <f>HYPERLINK("https://dl.dropboxusercontent.com/scl/fi/pdfj3pv2tywhqywnu2cjg/126078-ff.jpg?rlkey=4m15opf6o4jtyxbt2fqd1iwo7&amp;dl=0","Click to download Image")</f>
      </c>
      <c r="C922" s="0" t="inlineStr">
        <is>
          <t>Kyle Men's Beanie</t>
        </is>
      </c>
      <c r="D922" s="0" t="inlineStr">
        <is>
          <t>'126078</t>
        </is>
      </c>
      <c r="E922" s="0" t="inlineStr">
        <is>
          <t>UNI KYLE:126078</t>
        </is>
      </c>
      <c r="F922" s="0" t="inlineStr">
        <is>
          <t>'000000000000</t>
        </is>
      </c>
      <c r="G922" s="0" t="inlineStr">
        <is>
          <t>MENS</t>
        </is>
      </c>
      <c r="H922" s="0" t="inlineStr">
        <is>
          <t>ADULT</t>
        </is>
      </c>
      <c r="I922" s="0">
        <v>24.99</v>
      </c>
      <c r="J922" s="0">
        <v>130</v>
      </c>
    </row>
    <row r="923" spans="1:10" customHeight="0">
      <c r="A923" s="0">
        <f>HYPERLINK("https://dl.dropboxusercontent.com/scl/fi/iy93y58cp6aqicjybr3zw/thumb-sideline2023beaniesuniportland61010.jpg?rlkey=vjz78inyg3gohig9hnrrc5yqa&amp;dl=0","Click to download Image")</f>
      </c>
      <c r="C923" s="0" t="inlineStr">
        <is>
          <t>Portland Women's Knit Headband</t>
        </is>
      </c>
      <c r="D923" s="0" t="inlineStr">
        <is>
          <t>'140874</t>
        </is>
      </c>
      <c r="E923" s="0" t="inlineStr">
        <is>
          <t>UNI PORTLAND W BK:140874</t>
        </is>
      </c>
      <c r="F923" s="0" t="inlineStr">
        <is>
          <t>'702140874014</t>
        </is>
      </c>
      <c r="G923" s="0" t="inlineStr">
        <is>
          <t>WOMENS</t>
        </is>
      </c>
      <c r="H923" s="0" t="inlineStr">
        <is>
          <t>WOMENS</t>
        </is>
      </c>
      <c r="I923" s="0">
        <v>24.99</v>
      </c>
      <c r="J923" s="0">
        <v>50</v>
      </c>
    </row>
    <row r="924" spans="1:10" customHeight="0">
      <c r="A924" s="0">
        <f>HYPERLINK("https://dl.dropboxusercontent.com/scl/fi/xc7n8lqac8jot4wu65uih/117394-f.jpg?rlkey=rzn708umfx7916y5k2k6e8s6x&amp;dl=0","Click to download Image")</f>
      </c>
      <c r="B924" s="0">
        <f>HYPERLINK("https://dl.dropboxusercontent.com/scl/fi/b3qb498xs6ccl5ald6rbp/mens-hoodie-size-chartsquincy.jpg?rlkey=xlcinid7j7q30osk80m73gn0b&amp;dl=0","Click to download SizeChart")</f>
      </c>
      <c r="C924" s="0" t="inlineStr">
        <is>
          <t>Quincy Men's Sports Hoodie</t>
        </is>
      </c>
      <c r="D924" s="0" t="inlineStr">
        <is>
          <t>'117394</t>
        </is>
      </c>
      <c r="E924" s="0" t="inlineStr">
        <is>
          <t>UNI QUINCY M OG:117394A-S</t>
        </is>
      </c>
      <c r="F924" s="0" t="inlineStr">
        <is>
          <t>'802117394047</t>
        </is>
      </c>
      <c r="G924" s="0" t="inlineStr">
        <is>
          <t>MENS</t>
        </is>
      </c>
      <c r="H924" s="0" t="inlineStr">
        <is>
          <t>S</t>
        </is>
      </c>
      <c r="I924" s="0">
        <v>49.99</v>
      </c>
      <c r="J924" s="0">
        <v>10</v>
      </c>
    </row>
    <row r="925" spans="1:10" customHeight="0">
      <c r="A925" s="0">
        <f>HYPERLINK("https://dl.dropboxusercontent.com/scl/fi/xc7n8lqac8jot4wu65uih/117394-f.jpg?rlkey=rzn708umfx7916y5k2k6e8s6x&amp;dl=0","Click to download Image")</f>
      </c>
      <c r="B925" s="0">
        <f>HYPERLINK("https://dl.dropboxusercontent.com/scl/fi/b3qb498xs6ccl5ald6rbp/mens-hoodie-size-chartsquincy.jpg?rlkey=xlcinid7j7q30osk80m73gn0b&amp;dl=0","Click to download SizeChart")</f>
      </c>
      <c r="C925" s="0" t="inlineStr">
        <is>
          <t>Quincy Men's Sports Hoodie</t>
        </is>
      </c>
      <c r="D925" s="0" t="inlineStr">
        <is>
          <t>'117394</t>
        </is>
      </c>
      <c r="E925" s="0" t="inlineStr">
        <is>
          <t>UNI QUINCY M OG:117394B-M</t>
        </is>
      </c>
      <c r="F925" s="0" t="inlineStr">
        <is>
          <t>'802117394054</t>
        </is>
      </c>
      <c r="G925" s="0" t="inlineStr">
        <is>
          <t>MENS</t>
        </is>
      </c>
      <c r="H925" s="0" t="inlineStr">
        <is>
          <t>M</t>
        </is>
      </c>
      <c r="I925" s="0">
        <v>49.99</v>
      </c>
      <c r="J925" s="0">
        <v>16</v>
      </c>
    </row>
    <row r="926" spans="1:10" customHeight="0">
      <c r="A926" s="0">
        <f>HYPERLINK("https://dl.dropboxusercontent.com/scl/fi/xc7n8lqac8jot4wu65uih/117394-f.jpg?rlkey=rzn708umfx7916y5k2k6e8s6x&amp;dl=0","Click to download Image")</f>
      </c>
      <c r="B926" s="0">
        <f>HYPERLINK("https://dl.dropboxusercontent.com/scl/fi/b3qb498xs6ccl5ald6rbp/mens-hoodie-size-chartsquincy.jpg?rlkey=xlcinid7j7q30osk80m73gn0b&amp;dl=0","Click to download SizeChart")</f>
      </c>
      <c r="C926" s="0" t="inlineStr">
        <is>
          <t>Quincy Men's Sports Hoodie</t>
        </is>
      </c>
      <c r="D926" s="0" t="inlineStr">
        <is>
          <t>'117394</t>
        </is>
      </c>
      <c r="E926" s="0" t="inlineStr">
        <is>
          <t>UNI QUINCY M OG:117394C-L</t>
        </is>
      </c>
      <c r="F926" s="0" t="inlineStr">
        <is>
          <t>'802117394061</t>
        </is>
      </c>
      <c r="G926" s="0" t="inlineStr">
        <is>
          <t>MENS</t>
        </is>
      </c>
      <c r="H926" s="0" t="inlineStr">
        <is>
          <t>L</t>
        </is>
      </c>
      <c r="I926" s="0">
        <v>49.99</v>
      </c>
      <c r="J926" s="0">
        <v>26</v>
      </c>
    </row>
    <row r="927" spans="1:10" customHeight="0">
      <c r="A927" s="0">
        <f>HYPERLINK("https://dl.dropboxusercontent.com/scl/fi/xc7n8lqac8jot4wu65uih/117394-f.jpg?rlkey=rzn708umfx7916y5k2k6e8s6x&amp;dl=0","Click to download Image")</f>
      </c>
      <c r="B927" s="0">
        <f>HYPERLINK("https://dl.dropboxusercontent.com/scl/fi/b3qb498xs6ccl5ald6rbp/mens-hoodie-size-chartsquincy.jpg?rlkey=xlcinid7j7q30osk80m73gn0b&amp;dl=0","Click to download SizeChart")</f>
      </c>
      <c r="C927" s="0" t="inlineStr">
        <is>
          <t>Quincy Men's Sports Hoodie</t>
        </is>
      </c>
      <c r="D927" s="0" t="inlineStr">
        <is>
          <t>'117394</t>
        </is>
      </c>
      <c r="E927" s="0" t="inlineStr">
        <is>
          <t>UNI QUINCY M OG:117394D-XL</t>
        </is>
      </c>
      <c r="F927" s="0" t="inlineStr">
        <is>
          <t>'802117394078</t>
        </is>
      </c>
      <c r="G927" s="0" t="inlineStr">
        <is>
          <t>MENS</t>
        </is>
      </c>
      <c r="H927" s="0" t="inlineStr">
        <is>
          <t>XL</t>
        </is>
      </c>
      <c r="I927" s="0">
        <v>49.99</v>
      </c>
      <c r="J927" s="0">
        <v>27</v>
      </c>
    </row>
    <row r="928" spans="1:10" customHeight="0">
      <c r="A928" s="0">
        <f>HYPERLINK("https://dl.dropboxusercontent.com/scl/fi/xc7n8lqac8jot4wu65uih/117394-f.jpg?rlkey=rzn708umfx7916y5k2k6e8s6x&amp;dl=0","Click to download Image")</f>
      </c>
      <c r="B928" s="0">
        <f>HYPERLINK("https://dl.dropboxusercontent.com/scl/fi/b3qb498xs6ccl5ald6rbp/mens-hoodie-size-chartsquincy.jpg?rlkey=xlcinid7j7q30osk80m73gn0b&amp;dl=0","Click to download SizeChart")</f>
      </c>
      <c r="C928" s="0" t="inlineStr">
        <is>
          <t>Quincy Men's Sports Hoodie</t>
        </is>
      </c>
      <c r="D928" s="0" t="inlineStr">
        <is>
          <t>'117394</t>
        </is>
      </c>
      <c r="E928" s="0" t="inlineStr">
        <is>
          <t>UNI QUINCY M OG:117394E-2XL</t>
        </is>
      </c>
      <c r="F928" s="0" t="inlineStr">
        <is>
          <t>'802117394085</t>
        </is>
      </c>
      <c r="G928" s="0" t="inlineStr">
        <is>
          <t>MENS</t>
        </is>
      </c>
      <c r="H928" s="0" t="inlineStr">
        <is>
          <t>2XL</t>
        </is>
      </c>
      <c r="I928" s="0">
        <v>51.99</v>
      </c>
      <c r="J928" s="0">
        <v>15</v>
      </c>
    </row>
    <row r="929" spans="1:10" customHeight="0">
      <c r="A929" s="0">
        <f>HYPERLINK("https://dl.dropboxusercontent.com/scl/fi/xc7n8lqac8jot4wu65uih/117394-f.jpg?rlkey=rzn708umfx7916y5k2k6e8s6x&amp;dl=0","Click to download Image")</f>
      </c>
      <c r="B929" s="0">
        <f>HYPERLINK("https://dl.dropboxusercontent.com/scl/fi/b3qb498xs6ccl5ald6rbp/mens-hoodie-size-chartsquincy.jpg?rlkey=xlcinid7j7q30osk80m73gn0b&amp;dl=0","Click to download SizeChart")</f>
      </c>
      <c r="C929" s="0" t="inlineStr">
        <is>
          <t>Quincy Men's Sports Hoodie</t>
        </is>
      </c>
      <c r="D929" s="0" t="inlineStr">
        <is>
          <t>'117394</t>
        </is>
      </c>
      <c r="E929" s="0" t="inlineStr">
        <is>
          <t>UNI QUINCY M OG:117394F-3XL</t>
        </is>
      </c>
      <c r="F929" s="0" t="inlineStr">
        <is>
          <t>'802117394092</t>
        </is>
      </c>
      <c r="G929" s="0" t="inlineStr">
        <is>
          <t>MENS</t>
        </is>
      </c>
      <c r="H929" s="0" t="inlineStr">
        <is>
          <t>3XL</t>
        </is>
      </c>
      <c r="I929" s="0">
        <v>51.99</v>
      </c>
      <c r="J929" s="0">
        <v>12</v>
      </c>
    </row>
    <row r="930" spans="1:10" customHeight="0">
      <c r="A930" s="0">
        <f>HYPERLINK("https://dl.dropboxusercontent.com/scl/fi/xc7n8lqac8jot4wu65uih/117394-f.jpg?rlkey=rzn708umfx7916y5k2k6e8s6x&amp;dl=0","Click to download Image")</f>
      </c>
      <c r="B930" s="0">
        <f>HYPERLINK("https://dl.dropboxusercontent.com/scl/fi/b3qb498xs6ccl5ald6rbp/mens-hoodie-size-chartsquincy.jpg?rlkey=xlcinid7j7q30osk80m73gn0b&amp;dl=0","Click to download SizeChart")</f>
      </c>
      <c r="C930" s="0" t="inlineStr">
        <is>
          <t>Quincy Men's Sports Hoodie</t>
        </is>
      </c>
      <c r="D930" s="0" t="inlineStr">
        <is>
          <t>'117394</t>
        </is>
      </c>
      <c r="E930" s="0" t="inlineStr">
        <is>
          <t>UNI QUINCY M OG 12PK 117394</t>
        </is>
      </c>
      <c r="F930" s="0" t="inlineStr">
        <is>
          <t>'802117394993</t>
        </is>
      </c>
      <c r="G930" s="0" t="inlineStr">
        <is>
          <t>MENS</t>
        </is>
      </c>
      <c r="H930" s="0" t="inlineStr">
        <is>
          <t>12 PACK</t>
        </is>
      </c>
      <c r="I930" s="0">
        <v>486</v>
      </c>
      <c r="J930" s="0">
        <v>7</v>
      </c>
    </row>
    <row r="931" spans="1:10" customHeight="0">
      <c r="A931" s="0">
        <f>HYPERLINK("https://dl.dropboxusercontent.com/scl/fi/mzthbket0enn5iwzaegux/116427-af.jpg?rlkey=lply84pf1fra7xtdfsurcage8&amp;dl=0","Click to download Image")</f>
      </c>
      <c r="B931" s="0">
        <f>HYPERLINK("https://dl.dropboxusercontent.com/scl/fi/m09aywzragy2b343fkih2/mens-pullover-size-chartscorey.jpg?rlkey=ft7llgsqxuvu83uvaupq5qswx&amp;dl=0","Click to download SizeChart")</f>
      </c>
      <c r="C931" s="0" t="inlineStr">
        <is>
          <t>Corey Men's 1/4 Zip Scuba Pullover</t>
        </is>
      </c>
      <c r="D931" s="0" t="inlineStr">
        <is>
          <t>'116427</t>
        </is>
      </c>
      <c r="E931" s="0" t="inlineStr">
        <is>
          <t>UNI COREY M PURPLE:116427A - S</t>
        </is>
      </c>
      <c r="F931" s="0" t="inlineStr">
        <is>
          <t>'000000000000</t>
        </is>
      </c>
      <c r="G931" s="0" t="inlineStr">
        <is>
          <t>MENS</t>
        </is>
      </c>
      <c r="H931" s="0" t="inlineStr">
        <is>
          <t>S</t>
        </is>
      </c>
      <c r="I931" s="0">
        <v>49.99</v>
      </c>
      <c r="J931" s="0">
        <v>3</v>
      </c>
    </row>
    <row r="932" spans="1:10" customHeight="0">
      <c r="A932" s="0">
        <f>HYPERLINK("https://dl.dropboxusercontent.com/scl/fi/mzthbket0enn5iwzaegux/116427-af.jpg?rlkey=lply84pf1fra7xtdfsurcage8&amp;dl=0","Click to download Image")</f>
      </c>
      <c r="B932" s="0">
        <f>HYPERLINK("https://dl.dropboxusercontent.com/scl/fi/m09aywzragy2b343fkih2/mens-pullover-size-chartscorey.jpg?rlkey=ft7llgsqxuvu83uvaupq5qswx&amp;dl=0","Click to download SizeChart")</f>
      </c>
      <c r="C932" s="0" t="inlineStr">
        <is>
          <t>Corey Men's 1/4 Zip Scuba Pullover</t>
        </is>
      </c>
      <c r="D932" s="0" t="inlineStr">
        <is>
          <t>'116427</t>
        </is>
      </c>
      <c r="E932" s="0" t="inlineStr">
        <is>
          <t>UNI COREY M PURPLE:116427B - M</t>
        </is>
      </c>
      <c r="F932" s="0" t="inlineStr">
        <is>
          <t>'000000000000</t>
        </is>
      </c>
      <c r="G932" s="0" t="inlineStr">
        <is>
          <t>MENS</t>
        </is>
      </c>
      <c r="H932" s="0" t="inlineStr">
        <is>
          <t>M</t>
        </is>
      </c>
      <c r="I932" s="0">
        <v>49.99</v>
      </c>
      <c r="J932" s="0">
        <v>4</v>
      </c>
    </row>
    <row r="933" spans="1:10" customHeight="0">
      <c r="A933" s="0">
        <f>HYPERLINK("https://dl.dropboxusercontent.com/scl/fi/mzthbket0enn5iwzaegux/116427-af.jpg?rlkey=lply84pf1fra7xtdfsurcage8&amp;dl=0","Click to download Image")</f>
      </c>
      <c r="B933" s="0">
        <f>HYPERLINK("https://dl.dropboxusercontent.com/scl/fi/m09aywzragy2b343fkih2/mens-pullover-size-chartscorey.jpg?rlkey=ft7llgsqxuvu83uvaupq5qswx&amp;dl=0","Click to download SizeChart")</f>
      </c>
      <c r="C933" s="0" t="inlineStr">
        <is>
          <t>Corey Men's 1/4 Zip Scuba Pullover</t>
        </is>
      </c>
      <c r="D933" s="0" t="inlineStr">
        <is>
          <t>'116427</t>
        </is>
      </c>
      <c r="E933" s="0" t="inlineStr">
        <is>
          <t>UNI COREY M PURPLE:116427C - L</t>
        </is>
      </c>
      <c r="F933" s="0" t="inlineStr">
        <is>
          <t>'000000000000</t>
        </is>
      </c>
      <c r="G933" s="0" t="inlineStr">
        <is>
          <t>MENS</t>
        </is>
      </c>
      <c r="H933" s="0" t="inlineStr">
        <is>
          <t>L</t>
        </is>
      </c>
      <c r="I933" s="0">
        <v>49.99</v>
      </c>
      <c r="J933" s="0">
        <v>7</v>
      </c>
    </row>
    <row r="934" spans="1:10" customHeight="0">
      <c r="A934" s="0">
        <f>HYPERLINK("https://dl.dropboxusercontent.com/scl/fi/mzthbket0enn5iwzaegux/116427-af.jpg?rlkey=lply84pf1fra7xtdfsurcage8&amp;dl=0","Click to download Image")</f>
      </c>
      <c r="B934" s="0">
        <f>HYPERLINK("https://dl.dropboxusercontent.com/scl/fi/m09aywzragy2b343fkih2/mens-pullover-size-chartscorey.jpg?rlkey=ft7llgsqxuvu83uvaupq5qswx&amp;dl=0","Click to download SizeChart")</f>
      </c>
      <c r="C934" s="0" t="inlineStr">
        <is>
          <t>Corey Men's 1/4 Zip Scuba Pullover</t>
        </is>
      </c>
      <c r="D934" s="0" t="inlineStr">
        <is>
          <t>'116427</t>
        </is>
      </c>
      <c r="E934" s="0" t="inlineStr">
        <is>
          <t>UNI COREY M PURPLE:116427D - XL</t>
        </is>
      </c>
      <c r="F934" s="0" t="inlineStr">
        <is>
          <t>'000000000000</t>
        </is>
      </c>
      <c r="G934" s="0" t="inlineStr">
        <is>
          <t>MENS</t>
        </is>
      </c>
      <c r="H934" s="0" t="inlineStr">
        <is>
          <t>XL</t>
        </is>
      </c>
      <c r="I934" s="0">
        <v>49.99</v>
      </c>
      <c r="J934" s="0">
        <v>8</v>
      </c>
    </row>
    <row r="935" spans="1:10" customHeight="0">
      <c r="A935" s="0">
        <f>HYPERLINK("https://dl.dropboxusercontent.com/scl/fi/mzthbket0enn5iwzaegux/116427-af.jpg?rlkey=lply84pf1fra7xtdfsurcage8&amp;dl=0","Click to download Image")</f>
      </c>
      <c r="B935" s="0">
        <f>HYPERLINK("https://dl.dropboxusercontent.com/scl/fi/m09aywzragy2b343fkih2/mens-pullover-size-chartscorey.jpg?rlkey=ft7llgsqxuvu83uvaupq5qswx&amp;dl=0","Click to download SizeChart")</f>
      </c>
      <c r="C935" s="0" t="inlineStr">
        <is>
          <t>Corey Men's 1/4 Zip Scuba Pullover</t>
        </is>
      </c>
      <c r="D935" s="0" t="inlineStr">
        <is>
          <t>'116427</t>
        </is>
      </c>
      <c r="E935" s="0" t="inlineStr">
        <is>
          <t>UNI COREY M PURPLE:116427E - 2XL</t>
        </is>
      </c>
      <c r="F935" s="0" t="inlineStr">
        <is>
          <t>'000000000000</t>
        </is>
      </c>
      <c r="G935" s="0" t="inlineStr">
        <is>
          <t>MENS</t>
        </is>
      </c>
      <c r="H935" s="0" t="inlineStr">
        <is>
          <t>2XL</t>
        </is>
      </c>
      <c r="I935" s="0">
        <v>51.99</v>
      </c>
      <c r="J935" s="0">
        <v>5</v>
      </c>
    </row>
    <row r="936" spans="1:10" customHeight="0">
      <c r="A936" s="0">
        <f>HYPERLINK("https://dl.dropboxusercontent.com/scl/fi/mzthbket0enn5iwzaegux/116427-af.jpg?rlkey=lply84pf1fra7xtdfsurcage8&amp;dl=0","Click to download Image")</f>
      </c>
      <c r="B936" s="0">
        <f>HYPERLINK("https://dl.dropboxusercontent.com/scl/fi/m09aywzragy2b343fkih2/mens-pullover-size-chartscorey.jpg?rlkey=ft7llgsqxuvu83uvaupq5qswx&amp;dl=0","Click to download SizeChart")</f>
      </c>
      <c r="C936" s="0" t="inlineStr">
        <is>
          <t>Corey Men's 1/4 Zip Scuba Pullover</t>
        </is>
      </c>
      <c r="D936" s="0" t="inlineStr">
        <is>
          <t>'116427</t>
        </is>
      </c>
      <c r="E936" s="0" t="inlineStr">
        <is>
          <t>UNI COREY M PURPLE:116427F - 3XL</t>
        </is>
      </c>
      <c r="F936" s="0" t="inlineStr">
        <is>
          <t>'000000000000</t>
        </is>
      </c>
      <c r="G936" s="0" t="inlineStr">
        <is>
          <t>MENS</t>
        </is>
      </c>
      <c r="H936" s="0" t="inlineStr">
        <is>
          <t>3XL</t>
        </is>
      </c>
      <c r="I936" s="0">
        <v>51.99</v>
      </c>
      <c r="J936" s="0">
        <v>2</v>
      </c>
    </row>
    <row r="937" spans="1:10" customHeight="0">
      <c r="A937" s="0">
        <f>HYPERLINK("https://dl.dropboxusercontent.com/scl/fi/mzthbket0enn5iwzaegux/116427-af.jpg?rlkey=lply84pf1fra7xtdfsurcage8&amp;dl=0","Click to download Image")</f>
      </c>
      <c r="B937" s="0">
        <f>HYPERLINK("https://dl.dropboxusercontent.com/scl/fi/m09aywzragy2b343fkih2/mens-pullover-size-chartscorey.jpg?rlkey=ft7llgsqxuvu83uvaupq5qswx&amp;dl=0","Click to download SizeChart")</f>
      </c>
      <c r="C937" s="0" t="inlineStr">
        <is>
          <t>Corey Men's 1/4 Zip Scuba Pullover</t>
        </is>
      </c>
      <c r="D937" s="0" t="inlineStr">
        <is>
          <t>'116427</t>
        </is>
      </c>
      <c r="E937" s="0" t="inlineStr">
        <is>
          <t>UNI COREY M PURPLE 12 PACK (116427)</t>
        </is>
      </c>
      <c r="F937" s="0" t="inlineStr">
        <is>
          <t>'000000000000</t>
        </is>
      </c>
      <c r="G937" s="0" t="inlineStr">
        <is>
          <t>MENS</t>
        </is>
      </c>
      <c r="H937" s="0" t="inlineStr">
        <is>
          <t>12 PACK</t>
        </is>
      </c>
      <c r="I937" s="0">
        <v>486</v>
      </c>
      <c r="J937" s="0">
        <v>2</v>
      </c>
    </row>
    <row r="938" spans="1:10" customHeight="0">
      <c r="A938" s="0">
        <f>HYPERLINK("https://dl.dropboxusercontent.com/scl/fi/os95negxdsrdvn8sxqa1l/christer.jpg?rlkey=7fxk1kofk2eeb87v57zqnxeu3&amp;dl=0","Click to download Image")</f>
      </c>
      <c r="B938" s="0">
        <f>HYPERLINK("https://dl.dropboxusercontent.com/scl/fi/br1869giprksetzhat3z5/infant-2023standard-onesie-christer-emmeline.jpg?rlkey=y1ke0xyuoyiig6g64a03j98nn&amp;dl=0","Click to download SizeChart")</f>
      </c>
      <c r="C938" s="0" t="inlineStr">
        <is>
          <t>Christer Infant Bodysuit</t>
        </is>
      </c>
      <c r="D938" s="0" t="inlineStr">
        <is>
          <t>'133636</t>
        </is>
      </c>
      <c r="E938" s="0" t="inlineStr">
        <is>
          <t>UNI CHRIS2 1 PE:133636A-0-3M</t>
        </is>
      </c>
      <c r="F938" s="0" t="inlineStr">
        <is>
          <t>'802133636008</t>
        </is>
      </c>
      <c r="G938" s="0" t="inlineStr">
        <is>
          <t>INFANT</t>
        </is>
      </c>
      <c r="H938" s="0" t="inlineStr">
        <is>
          <t>0-3M</t>
        </is>
      </c>
      <c r="I938" s="0">
        <v>19.99</v>
      </c>
      <c r="J938" s="0">
        <v>11</v>
      </c>
    </row>
    <row r="939" spans="1:10" customHeight="0">
      <c r="A939" s="0">
        <f>HYPERLINK("https://dl.dropboxusercontent.com/scl/fi/os95negxdsrdvn8sxqa1l/christer.jpg?rlkey=7fxk1kofk2eeb87v57zqnxeu3&amp;dl=0","Click to download Image")</f>
      </c>
      <c r="B939" s="0">
        <f>HYPERLINK("https://dl.dropboxusercontent.com/scl/fi/br1869giprksetzhat3z5/infant-2023standard-onesie-christer-emmeline.jpg?rlkey=y1ke0xyuoyiig6g64a03j98nn&amp;dl=0","Click to download SizeChart")</f>
      </c>
      <c r="C939" s="0" t="inlineStr">
        <is>
          <t>Christer Infant Bodysuit</t>
        </is>
      </c>
      <c r="D939" s="0" t="inlineStr">
        <is>
          <t>'133636</t>
        </is>
      </c>
      <c r="E939" s="0" t="inlineStr">
        <is>
          <t>UNI CHRIS2 1 PE:133636B-3-6M</t>
        </is>
      </c>
      <c r="F939" s="0" t="inlineStr">
        <is>
          <t>'802133636015</t>
        </is>
      </c>
      <c r="G939" s="0" t="inlineStr">
        <is>
          <t>INFANT</t>
        </is>
      </c>
      <c r="H939" s="0" t="inlineStr">
        <is>
          <t>3-6M</t>
        </is>
      </c>
      <c r="I939" s="0">
        <v>19.99</v>
      </c>
      <c r="J939" s="0">
        <v>12</v>
      </c>
    </row>
    <row r="940" spans="1:10" customHeight="0">
      <c r="A940" s="0">
        <f>HYPERLINK("https://dl.dropboxusercontent.com/scl/fi/os95negxdsrdvn8sxqa1l/christer.jpg?rlkey=7fxk1kofk2eeb87v57zqnxeu3&amp;dl=0","Click to download Image")</f>
      </c>
      <c r="B940" s="0">
        <f>HYPERLINK("https://dl.dropboxusercontent.com/scl/fi/br1869giprksetzhat3z5/infant-2023standard-onesie-christer-emmeline.jpg?rlkey=y1ke0xyuoyiig6g64a03j98nn&amp;dl=0","Click to download SizeChart")</f>
      </c>
      <c r="C940" s="0" t="inlineStr">
        <is>
          <t>Christer Infant Bodysuit</t>
        </is>
      </c>
      <c r="D940" s="0" t="inlineStr">
        <is>
          <t>'133636</t>
        </is>
      </c>
      <c r="E940" s="0" t="inlineStr">
        <is>
          <t>UNI CHRIS2 1 PE:133636C-6-9M</t>
        </is>
      </c>
      <c r="F940" s="0" t="inlineStr">
        <is>
          <t>'802133636022</t>
        </is>
      </c>
      <c r="G940" s="0" t="inlineStr">
        <is>
          <t>INFANT</t>
        </is>
      </c>
      <c r="H940" s="0" t="inlineStr">
        <is>
          <t>6-9M</t>
        </is>
      </c>
      <c r="I940" s="0">
        <v>19.99</v>
      </c>
      <c r="J940" s="0">
        <v>13</v>
      </c>
    </row>
    <row r="941" spans="1:10" customHeight="0">
      <c r="A941" s="0">
        <f>HYPERLINK("https://dl.dropboxusercontent.com/scl/fi/os95negxdsrdvn8sxqa1l/christer.jpg?rlkey=7fxk1kofk2eeb87v57zqnxeu3&amp;dl=0","Click to download Image")</f>
      </c>
      <c r="B941" s="0">
        <f>HYPERLINK("https://dl.dropboxusercontent.com/scl/fi/br1869giprksetzhat3z5/infant-2023standard-onesie-christer-emmeline.jpg?rlkey=y1ke0xyuoyiig6g64a03j98nn&amp;dl=0","Click to download SizeChart")</f>
      </c>
      <c r="C941" s="0" t="inlineStr">
        <is>
          <t>Christer Infant Bodysuit</t>
        </is>
      </c>
      <c r="D941" s="0" t="inlineStr">
        <is>
          <t>'133636</t>
        </is>
      </c>
      <c r="E941" s="0" t="inlineStr">
        <is>
          <t>UNI CHRIS2 1 PE:133636F-12M</t>
        </is>
      </c>
      <c r="F941" s="0" t="inlineStr">
        <is>
          <t>'802133636039</t>
        </is>
      </c>
      <c r="G941" s="0" t="inlineStr">
        <is>
          <t>INFANT</t>
        </is>
      </c>
      <c r="H941" s="0" t="inlineStr">
        <is>
          <t>12M</t>
        </is>
      </c>
      <c r="I941" s="0">
        <v>19.99</v>
      </c>
      <c r="J941" s="0">
        <v>14</v>
      </c>
    </row>
    <row r="942" spans="1:10" customHeight="0">
      <c r="A942" s="0">
        <f>HYPERLINK("https://dl.dropboxusercontent.com/scl/fi/6mzqafut7crkxnjhs0qb6/thumb-sideline2023beaniesiaseattle14874.jpg?rlkey=96snf0bxl6abmwn4r36xvip4o&amp;dl=0","Click to download Image")</f>
      </c>
      <c r="C942" s="0" t="inlineStr">
        <is>
          <t>Seattle Men's Beanie</t>
        </is>
      </c>
      <c r="D942" s="0" t="inlineStr">
        <is>
          <t>'140877</t>
        </is>
      </c>
      <c r="E942" s="0" t="inlineStr">
        <is>
          <t>UNI SEATTLE M BK:140877</t>
        </is>
      </c>
      <c r="F942" s="0" t="inlineStr">
        <is>
          <t>'702140877015</t>
        </is>
      </c>
      <c r="G942" s="0" t="inlineStr">
        <is>
          <t>MENS</t>
        </is>
      </c>
      <c r="H942" s="0" t="inlineStr">
        <is>
          <t>STANDARD MENS</t>
        </is>
      </c>
      <c r="I942" s="0">
        <v>24.99</v>
      </c>
      <c r="J942" s="0">
        <v>75</v>
      </c>
    </row>
    <row r="943" spans="1:10" customHeight="0">
      <c r="A943" s="0">
        <f>HYPERLINK("https://dl.dropboxusercontent.com/scl/fi/u2qwead2rvujrlk37u83k/123404-af.jpg?rlkey=mahp5hxtwhse2s9mteiw7p5pf&amp;dl=0","Click to download Image")</f>
      </c>
      <c r="C943" s="0" t="inlineStr">
        <is>
          <t>Rick Men's Beanie</t>
        </is>
      </c>
      <c r="D943" s="0" t="inlineStr">
        <is>
          <t>'123404</t>
        </is>
      </c>
      <c r="E943" s="0" t="inlineStr">
        <is>
          <t>UNI RICK PE:123404</t>
        </is>
      </c>
      <c r="F943" s="0" t="inlineStr">
        <is>
          <t>'702123404016</t>
        </is>
      </c>
      <c r="G943" s="0" t="inlineStr">
        <is>
          <t>MENS</t>
        </is>
      </c>
      <c r="H943" s="0" t="inlineStr">
        <is>
          <t>STANDARD MENS</t>
        </is>
      </c>
      <c r="I943" s="0">
        <v>19.99</v>
      </c>
      <c r="J943" s="0">
        <v>47</v>
      </c>
    </row>
    <row r="944" spans="1:10" customHeight="0">
      <c r="A944" s="0">
        <f>HYPERLINK("https://dl.dropboxusercontent.com/scl/fi/fww3wgkn9elnfemztw10b/11.jpg?rlkey=x1f58ka3dm3lbckfkkoq62h0s&amp;dl=0","Click to download Image")</f>
      </c>
      <c r="C944" s="0" t="inlineStr">
        <is>
          <t>Felton Men's Ribbed Beanie</t>
        </is>
      </c>
      <c r="D944" s="0" t="inlineStr">
        <is>
          <t>'126309</t>
        </is>
      </c>
      <c r="E944" s="0" t="inlineStr">
        <is>
          <t>UNI FELTON BK:126309</t>
        </is>
      </c>
      <c r="F944" s="0" t="inlineStr">
        <is>
          <t>'702126309011</t>
        </is>
      </c>
      <c r="G944" s="0" t="inlineStr">
        <is>
          <t>MENS</t>
        </is>
      </c>
      <c r="H944" s="0" t="inlineStr">
        <is>
          <t>STANDARD MENS</t>
        </is>
      </c>
      <c r="I944" s="0">
        <v>19.99</v>
      </c>
      <c r="J944" s="0">
        <v>109</v>
      </c>
    </row>
    <row r="945" spans="1:10" customHeight="0">
      <c r="A945" s="0">
        <f>HYPERLINK("https://dl.dropboxusercontent.com/scl/fi/lhyxwhmgyy2yeq9mye74a/130817.jpg?rlkey=laznrmrlvhupfn2l9hfv9iw69&amp;dl=0","Click to download Image")</f>
      </c>
      <c r="C945" s="0" t="inlineStr">
        <is>
          <t>Nickel Women's Cable Knit Beanie</t>
        </is>
      </c>
      <c r="D945" s="0" t="inlineStr">
        <is>
          <t>'130817</t>
        </is>
      </c>
      <c r="E945" s="0" t="inlineStr">
        <is>
          <t>UNI NICKEL W GY:130817</t>
        </is>
      </c>
      <c r="F945" s="0" t="inlineStr">
        <is>
          <t>'702130817014</t>
        </is>
      </c>
      <c r="G945" s="0" t="inlineStr">
        <is>
          <t>WOMENS</t>
        </is>
      </c>
      <c r="H945" s="0" t="inlineStr">
        <is>
          <t>WOMENS</t>
        </is>
      </c>
      <c r="I945" s="0">
        <v>24.99</v>
      </c>
      <c r="J945" s="0">
        <v>64</v>
      </c>
    </row>
    <row r="946" spans="1:10" customHeight="0">
      <c r="A946" s="0">
        <f>HYPERLINK("https://dl.dropboxusercontent.com/scl/fi/uj4vkclrcy3z3yf9mpd9m/flint40999.jpg?rlkey=da0yobxdoxwxr6pzi25orkv4v&amp;dl=0","Click to download Image")</f>
      </c>
      <c r="B946" s="0">
        <f>HYPERLINK("https://dl.dropboxusercontent.com/scl/fi/65uiyxansiwd70r1nqf38/mens-pullover-size-chartsflint.jpg?rlkey=fjnlce0o14cen1je3gh9jnftx&amp;dl=0","Click to download SizeChart")</f>
      </c>
      <c r="C946" s="0" t="inlineStr">
        <is>
          <t>Flint Men's 1/4 Zip</t>
        </is>
      </c>
      <c r="D946" s="0" t="inlineStr">
        <is>
          <t>'133637</t>
        </is>
      </c>
      <c r="E946" s="0" t="inlineStr">
        <is>
          <t>UNI FLINT2 M PE:133637A-S</t>
        </is>
      </c>
      <c r="F946" s="0" t="inlineStr">
        <is>
          <t>'802133637043</t>
        </is>
      </c>
      <c r="G946" s="0" t="inlineStr">
        <is>
          <t>MENS</t>
        </is>
      </c>
      <c r="H946" s="0" t="inlineStr">
        <is>
          <t>S</t>
        </is>
      </c>
      <c r="I946" s="0">
        <v>44.99</v>
      </c>
      <c r="J946" s="0">
        <v>11</v>
      </c>
    </row>
    <row r="947" spans="1:10" customHeight="0">
      <c r="A947" s="0">
        <f>HYPERLINK("https://dl.dropboxusercontent.com/scl/fi/uj4vkclrcy3z3yf9mpd9m/flint40999.jpg?rlkey=da0yobxdoxwxr6pzi25orkv4v&amp;dl=0","Click to download Image")</f>
      </c>
      <c r="B947" s="0">
        <f>HYPERLINK("https://dl.dropboxusercontent.com/scl/fi/65uiyxansiwd70r1nqf38/mens-pullover-size-chartsflint.jpg?rlkey=fjnlce0o14cen1je3gh9jnftx&amp;dl=0","Click to download SizeChart")</f>
      </c>
      <c r="C947" s="0" t="inlineStr">
        <is>
          <t>Flint Men's 1/4 Zip</t>
        </is>
      </c>
      <c r="D947" s="0" t="inlineStr">
        <is>
          <t>'133637</t>
        </is>
      </c>
      <c r="E947" s="0" t="inlineStr">
        <is>
          <t>UNI FLINT2 M PE:133637B-M</t>
        </is>
      </c>
      <c r="F947" s="0" t="inlineStr">
        <is>
          <t>'802133637050</t>
        </is>
      </c>
      <c r="G947" s="0" t="inlineStr">
        <is>
          <t>MENS</t>
        </is>
      </c>
      <c r="H947" s="0" t="inlineStr">
        <is>
          <t>M</t>
        </is>
      </c>
      <c r="I947" s="0">
        <v>44.99</v>
      </c>
      <c r="J947" s="0">
        <v>14</v>
      </c>
    </row>
    <row r="948" spans="1:10" customHeight="0">
      <c r="A948" s="0">
        <f>HYPERLINK("https://dl.dropboxusercontent.com/scl/fi/uj4vkclrcy3z3yf9mpd9m/flint40999.jpg?rlkey=da0yobxdoxwxr6pzi25orkv4v&amp;dl=0","Click to download Image")</f>
      </c>
      <c r="B948" s="0">
        <f>HYPERLINK("https://dl.dropboxusercontent.com/scl/fi/65uiyxansiwd70r1nqf38/mens-pullover-size-chartsflint.jpg?rlkey=fjnlce0o14cen1je3gh9jnftx&amp;dl=0","Click to download SizeChart")</f>
      </c>
      <c r="C948" s="0" t="inlineStr">
        <is>
          <t>Flint Men's 1/4 Zip</t>
        </is>
      </c>
      <c r="D948" s="0" t="inlineStr">
        <is>
          <t>'133637</t>
        </is>
      </c>
      <c r="E948" s="0" t="inlineStr">
        <is>
          <t>UNI FLINT2 M PE:133637C-L</t>
        </is>
      </c>
      <c r="F948" s="0" t="inlineStr">
        <is>
          <t>'802133637067</t>
        </is>
      </c>
      <c r="G948" s="0" t="inlineStr">
        <is>
          <t>MENS</t>
        </is>
      </c>
      <c r="H948" s="0" t="inlineStr">
        <is>
          <t>L</t>
        </is>
      </c>
      <c r="I948" s="0">
        <v>44.99</v>
      </c>
      <c r="J948" s="0">
        <v>0</v>
      </c>
    </row>
    <row r="949" spans="1:10" customHeight="0">
      <c r="A949" s="0">
        <f>HYPERLINK("https://dl.dropboxusercontent.com/scl/fi/uj4vkclrcy3z3yf9mpd9m/flint40999.jpg?rlkey=da0yobxdoxwxr6pzi25orkv4v&amp;dl=0","Click to download Image")</f>
      </c>
      <c r="B949" s="0">
        <f>HYPERLINK("https://dl.dropboxusercontent.com/scl/fi/65uiyxansiwd70r1nqf38/mens-pullover-size-chartsflint.jpg?rlkey=fjnlce0o14cen1je3gh9jnftx&amp;dl=0","Click to download SizeChart")</f>
      </c>
      <c r="C949" s="0" t="inlineStr">
        <is>
          <t>Flint Men's 1/4 Zip</t>
        </is>
      </c>
      <c r="D949" s="0" t="inlineStr">
        <is>
          <t>'133637</t>
        </is>
      </c>
      <c r="E949" s="0" t="inlineStr">
        <is>
          <t>UNI FLINT2 M PE:133637D-XL</t>
        </is>
      </c>
      <c r="F949" s="0" t="inlineStr">
        <is>
          <t>'802133637074</t>
        </is>
      </c>
      <c r="G949" s="0" t="inlineStr">
        <is>
          <t>MENS</t>
        </is>
      </c>
      <c r="H949" s="0" t="inlineStr">
        <is>
          <t>XL</t>
        </is>
      </c>
      <c r="I949" s="0">
        <v>44.99</v>
      </c>
      <c r="J949" s="0">
        <v>13</v>
      </c>
    </row>
    <row r="950" spans="1:10" customHeight="0">
      <c r="A950" s="0">
        <f>HYPERLINK("https://dl.dropboxusercontent.com/scl/fi/uj4vkclrcy3z3yf9mpd9m/flint40999.jpg?rlkey=da0yobxdoxwxr6pzi25orkv4v&amp;dl=0","Click to download Image")</f>
      </c>
      <c r="B950" s="0">
        <f>HYPERLINK("https://dl.dropboxusercontent.com/scl/fi/65uiyxansiwd70r1nqf38/mens-pullover-size-chartsflint.jpg?rlkey=fjnlce0o14cen1je3gh9jnftx&amp;dl=0","Click to download SizeChart")</f>
      </c>
      <c r="C950" s="0" t="inlineStr">
        <is>
          <t>Flint Men's 1/4 Zip</t>
        </is>
      </c>
      <c r="D950" s="0" t="inlineStr">
        <is>
          <t>'133637</t>
        </is>
      </c>
      <c r="E950" s="0" t="inlineStr">
        <is>
          <t>UNI FLINT2 M PE:133637E-2XL</t>
        </is>
      </c>
      <c r="F950" s="0" t="inlineStr">
        <is>
          <t>'802133637081</t>
        </is>
      </c>
      <c r="G950" s="0" t="inlineStr">
        <is>
          <t>MENS</t>
        </is>
      </c>
      <c r="H950" s="0" t="inlineStr">
        <is>
          <t>2XL</t>
        </is>
      </c>
      <c r="I950" s="0">
        <v>46.99</v>
      </c>
      <c r="J950" s="0">
        <v>12</v>
      </c>
    </row>
    <row r="951" spans="1:10" customHeight="0">
      <c r="A951" s="0">
        <f>HYPERLINK("https://dl.dropboxusercontent.com/scl/fi/uj4vkclrcy3z3yf9mpd9m/flint40999.jpg?rlkey=da0yobxdoxwxr6pzi25orkv4v&amp;dl=0","Click to download Image")</f>
      </c>
      <c r="B951" s="0">
        <f>HYPERLINK("https://dl.dropboxusercontent.com/scl/fi/65uiyxansiwd70r1nqf38/mens-pullover-size-chartsflint.jpg?rlkey=fjnlce0o14cen1je3gh9jnftx&amp;dl=0","Click to download SizeChart")</f>
      </c>
      <c r="C951" s="0" t="inlineStr">
        <is>
          <t>Flint Men's 1/4 Zip</t>
        </is>
      </c>
      <c r="D951" s="0" t="inlineStr">
        <is>
          <t>'133637</t>
        </is>
      </c>
      <c r="E951" s="0" t="inlineStr">
        <is>
          <t>UNI FLINT2 M PE:133637F-3XL</t>
        </is>
      </c>
      <c r="F951" s="0" t="inlineStr">
        <is>
          <t>'802133637098</t>
        </is>
      </c>
      <c r="G951" s="0" t="inlineStr">
        <is>
          <t>MENS</t>
        </is>
      </c>
      <c r="H951" s="0" t="inlineStr">
        <is>
          <t>3XL</t>
        </is>
      </c>
      <c r="I951" s="0">
        <v>46.99</v>
      </c>
      <c r="J951" s="0">
        <v>8</v>
      </c>
    </row>
    <row r="952" spans="1:10" customHeight="0">
      <c r="A952" s="0">
        <f>HYPERLINK("https://dl.dropboxusercontent.com/scl/fi/y8suuf8moh228x3d6276l/virtual-kadengrey-v01f.jpg?rlkey=ftjub7bk127asi1so8om0xwtm&amp;dl=0","Click to download Image")</f>
      </c>
      <c r="B952" s="0">
        <f>HYPERLINK("https://dl.dropboxusercontent.com/scl/fi/8rvrc9xfekst4z3m8wxax/mensaxis-chase-kaden-ss.jpg?rlkey=htjqfzyc81q8qup4heopz3hi3&amp;dl=0","Click to download SizeChart")</f>
      </c>
      <c r="C952" s="0" t="inlineStr">
        <is>
          <t>Kaden Men's T-Shirt</t>
        </is>
      </c>
      <c r="D952" s="0" t="inlineStr">
        <is>
          <t>'141278</t>
        </is>
      </c>
      <c r="E952" s="0" t="inlineStr">
        <is>
          <t>UNI KADEN M CO:141278A-S</t>
        </is>
      </c>
      <c r="F952" s="0" t="inlineStr">
        <is>
          <t>'802141278047</t>
        </is>
      </c>
      <c r="G952" s="0" t="inlineStr">
        <is>
          <t>MENS</t>
        </is>
      </c>
      <c r="H952" s="0" t="inlineStr">
        <is>
          <t>S</t>
        </is>
      </c>
      <c r="I952" s="0">
        <v>24.99</v>
      </c>
      <c r="J952" s="0">
        <v>7</v>
      </c>
    </row>
    <row r="953" spans="1:10" customHeight="0">
      <c r="A953" s="0">
        <f>HYPERLINK("https://dl.dropboxusercontent.com/scl/fi/y8suuf8moh228x3d6276l/virtual-kadengrey-v01f.jpg?rlkey=ftjub7bk127asi1so8om0xwtm&amp;dl=0","Click to download Image")</f>
      </c>
      <c r="B953" s="0">
        <f>HYPERLINK("https://dl.dropboxusercontent.com/scl/fi/8rvrc9xfekst4z3m8wxax/mensaxis-chase-kaden-ss.jpg?rlkey=htjqfzyc81q8qup4heopz3hi3&amp;dl=0","Click to download SizeChart")</f>
      </c>
      <c r="C953" s="0" t="inlineStr">
        <is>
          <t>Kaden Men's T-Shirt</t>
        </is>
      </c>
      <c r="D953" s="0" t="inlineStr">
        <is>
          <t>'141278</t>
        </is>
      </c>
      <c r="E953" s="0" t="inlineStr">
        <is>
          <t>UNI KADEN M CO:141278B-M</t>
        </is>
      </c>
      <c r="F953" s="0" t="inlineStr">
        <is>
          <t>'802141278054</t>
        </is>
      </c>
      <c r="G953" s="0" t="inlineStr">
        <is>
          <t>MENS</t>
        </is>
      </c>
      <c r="H953" s="0" t="inlineStr">
        <is>
          <t>M</t>
        </is>
      </c>
      <c r="I953" s="0">
        <v>24.99</v>
      </c>
      <c r="J953" s="0">
        <v>6</v>
      </c>
    </row>
    <row r="954" spans="1:10" customHeight="0">
      <c r="A954" s="0">
        <f>HYPERLINK("https://dl.dropboxusercontent.com/scl/fi/y8suuf8moh228x3d6276l/virtual-kadengrey-v01f.jpg?rlkey=ftjub7bk127asi1so8om0xwtm&amp;dl=0","Click to download Image")</f>
      </c>
      <c r="B954" s="0">
        <f>HYPERLINK("https://dl.dropboxusercontent.com/scl/fi/8rvrc9xfekst4z3m8wxax/mensaxis-chase-kaden-ss.jpg?rlkey=htjqfzyc81q8qup4heopz3hi3&amp;dl=0","Click to download SizeChart")</f>
      </c>
      <c r="C954" s="0" t="inlineStr">
        <is>
          <t>Kaden Men's T-Shirt</t>
        </is>
      </c>
      <c r="D954" s="0" t="inlineStr">
        <is>
          <t>'141278</t>
        </is>
      </c>
      <c r="E954" s="0" t="inlineStr">
        <is>
          <t>UNI KADEN M CO:141278C-L</t>
        </is>
      </c>
      <c r="F954" s="0" t="inlineStr">
        <is>
          <t>'802141278061</t>
        </is>
      </c>
      <c r="G954" s="0" t="inlineStr">
        <is>
          <t>MENS</t>
        </is>
      </c>
      <c r="H954" s="0" t="inlineStr">
        <is>
          <t>L</t>
        </is>
      </c>
      <c r="I954" s="0">
        <v>24.99</v>
      </c>
      <c r="J954" s="0">
        <v>9</v>
      </c>
    </row>
    <row r="955" spans="1:10" customHeight="0">
      <c r="A955" s="0">
        <f>HYPERLINK("https://dl.dropboxusercontent.com/scl/fi/y8suuf8moh228x3d6276l/virtual-kadengrey-v01f.jpg?rlkey=ftjub7bk127asi1so8om0xwtm&amp;dl=0","Click to download Image")</f>
      </c>
      <c r="B955" s="0">
        <f>HYPERLINK("https://dl.dropboxusercontent.com/scl/fi/8rvrc9xfekst4z3m8wxax/mensaxis-chase-kaden-ss.jpg?rlkey=htjqfzyc81q8qup4heopz3hi3&amp;dl=0","Click to download SizeChart")</f>
      </c>
      <c r="C955" s="0" t="inlineStr">
        <is>
          <t>Kaden Men's T-Shirt</t>
        </is>
      </c>
      <c r="D955" s="0" t="inlineStr">
        <is>
          <t>'141278</t>
        </is>
      </c>
      <c r="E955" s="0" t="inlineStr">
        <is>
          <t>UNI KADEN M CO:141278D-XL</t>
        </is>
      </c>
      <c r="F955" s="0" t="inlineStr">
        <is>
          <t>'802141278078</t>
        </is>
      </c>
      <c r="G955" s="0" t="inlineStr">
        <is>
          <t>MENS</t>
        </is>
      </c>
      <c r="H955" s="0" t="inlineStr">
        <is>
          <t>XL</t>
        </is>
      </c>
      <c r="I955" s="0">
        <v>24.99</v>
      </c>
      <c r="J955" s="0">
        <v>17</v>
      </c>
    </row>
    <row r="956" spans="1:10" customHeight="0">
      <c r="A956" s="0">
        <f>HYPERLINK("https://dl.dropboxusercontent.com/scl/fi/y8suuf8moh228x3d6276l/virtual-kadengrey-v01f.jpg?rlkey=ftjub7bk127asi1so8om0xwtm&amp;dl=0","Click to download Image")</f>
      </c>
      <c r="B956" s="0">
        <f>HYPERLINK("https://dl.dropboxusercontent.com/scl/fi/8rvrc9xfekst4z3m8wxax/mensaxis-chase-kaden-ss.jpg?rlkey=htjqfzyc81q8qup4heopz3hi3&amp;dl=0","Click to download SizeChart")</f>
      </c>
      <c r="C956" s="0" t="inlineStr">
        <is>
          <t>Kaden Men's T-Shirt</t>
        </is>
      </c>
      <c r="D956" s="0" t="inlineStr">
        <is>
          <t>'141278</t>
        </is>
      </c>
      <c r="E956" s="0" t="inlineStr">
        <is>
          <t>UNI KADEN M CO:141278E-2XL</t>
        </is>
      </c>
      <c r="F956" s="0" t="inlineStr">
        <is>
          <t>'802141278085</t>
        </is>
      </c>
      <c r="G956" s="0" t="inlineStr">
        <is>
          <t>MENS</t>
        </is>
      </c>
      <c r="H956" s="0" t="inlineStr">
        <is>
          <t>2XL</t>
        </is>
      </c>
      <c r="I956" s="0">
        <v>32.99</v>
      </c>
      <c r="J956" s="0">
        <v>9</v>
      </c>
    </row>
    <row r="957" spans="1:10" customHeight="0">
      <c r="A957" s="0">
        <f>HYPERLINK("https://dl.dropboxusercontent.com/scl/fi/y8suuf8moh228x3d6276l/virtual-kadengrey-v01f.jpg?rlkey=ftjub7bk127asi1so8om0xwtm&amp;dl=0","Click to download Image")</f>
      </c>
      <c r="B957" s="0">
        <f>HYPERLINK("https://dl.dropboxusercontent.com/scl/fi/8rvrc9xfekst4z3m8wxax/mensaxis-chase-kaden-ss.jpg?rlkey=htjqfzyc81q8qup4heopz3hi3&amp;dl=0","Click to download SizeChart")</f>
      </c>
      <c r="C957" s="0" t="inlineStr">
        <is>
          <t>Kaden Men's T-Shirt</t>
        </is>
      </c>
      <c r="D957" s="0" t="inlineStr">
        <is>
          <t>'141278</t>
        </is>
      </c>
      <c r="E957" s="0" t="inlineStr">
        <is>
          <t>UNI KADEN M CO:141278F-3XL</t>
        </is>
      </c>
      <c r="F957" s="0" t="inlineStr">
        <is>
          <t>'802141278092</t>
        </is>
      </c>
      <c r="G957" s="0" t="inlineStr">
        <is>
          <t>MENS</t>
        </is>
      </c>
      <c r="H957" s="0" t="inlineStr">
        <is>
          <t>3XL</t>
        </is>
      </c>
      <c r="I957" s="0">
        <v>32.99</v>
      </c>
      <c r="J957" s="0">
        <v>6</v>
      </c>
    </row>
    <row r="958" spans="1:10" customHeight="0">
      <c r="A958" s="0">
        <f>HYPERLINK("https://dl.dropboxusercontent.com/scl/fi/y8suuf8moh228x3d6276l/virtual-kadengrey-v01f.jpg?rlkey=ftjub7bk127asi1so8om0xwtm&amp;dl=0","Click to download Image")</f>
      </c>
      <c r="B958" s="0">
        <f>HYPERLINK("https://dl.dropboxusercontent.com/scl/fi/8rvrc9xfekst4z3m8wxax/mensaxis-chase-kaden-ss.jpg?rlkey=htjqfzyc81q8qup4heopz3hi3&amp;dl=0","Click to download SizeChart")</f>
      </c>
      <c r="C958" s="0" t="inlineStr">
        <is>
          <t>Kaden Men's T-Shirt</t>
        </is>
      </c>
      <c r="D958" s="0" t="inlineStr">
        <is>
          <t>'141278</t>
        </is>
      </c>
      <c r="E958" s="0" t="inlineStr">
        <is>
          <t>UNI KADEN M CO:141278Z-12PK</t>
        </is>
      </c>
      <c r="F958" s="0" t="inlineStr">
        <is>
          <t>'802141278993</t>
        </is>
      </c>
      <c r="G958" s="0" t="inlineStr">
        <is>
          <t>MENS</t>
        </is>
      </c>
      <c r="H958" s="0" t="inlineStr">
        <is>
          <t>12 PACK</t>
        </is>
      </c>
      <c r="I958" s="0">
        <v>244.7</v>
      </c>
      <c r="J958" s="0">
        <v>8</v>
      </c>
    </row>
    <row r="959" spans="1:10" customHeight="0">
      <c r="A959" s="0">
        <f>HYPERLINK("https://dl.dropboxusercontent.com/scl/fi/ujteunlk1omjjj6hijhxg/uni01992.jpg?rlkey=qheowjvz7skr4z8eooecdhzdo&amp;dl=0","Click to download Image")</f>
      </c>
      <c r="B959" s="0">
        <f>HYPERLINK("https://dl.dropboxusercontent.com/scl/fi/xd3qoia82rcvehc37ps2j/mens-hoodie-size-chartsorlean.jpg?rlkey=872jdl32jir8n9o327x8lnwdl&amp;dl=0","Click to download SizeChart")</f>
      </c>
      <c r="C959" s="0" t="inlineStr">
        <is>
          <t>Orlean Hooded T-Shirt</t>
        </is>
      </c>
      <c r="D959" s="0" t="inlineStr">
        <is>
          <t>'141268</t>
        </is>
      </c>
      <c r="E959" s="0" t="inlineStr">
        <is>
          <t>UNI ORLEAN M GY:141268A-S</t>
        </is>
      </c>
      <c r="F959" s="0" t="inlineStr">
        <is>
          <t>'802141268048</t>
        </is>
      </c>
      <c r="G959" s="0" t="inlineStr">
        <is>
          <t>MENS</t>
        </is>
      </c>
      <c r="H959" s="0" t="inlineStr">
        <is>
          <t>S</t>
        </is>
      </c>
      <c r="I959" s="0">
        <v>39.99</v>
      </c>
      <c r="J959" s="0">
        <v>6</v>
      </c>
    </row>
    <row r="960" spans="1:10" customHeight="0">
      <c r="A960" s="0">
        <f>HYPERLINK("https://dl.dropboxusercontent.com/scl/fi/ujteunlk1omjjj6hijhxg/uni01992.jpg?rlkey=qheowjvz7skr4z8eooecdhzdo&amp;dl=0","Click to download Image")</f>
      </c>
      <c r="B960" s="0">
        <f>HYPERLINK("https://dl.dropboxusercontent.com/scl/fi/xd3qoia82rcvehc37ps2j/mens-hoodie-size-chartsorlean.jpg?rlkey=872jdl32jir8n9o327x8lnwdl&amp;dl=0","Click to download SizeChart")</f>
      </c>
      <c r="C960" s="0" t="inlineStr">
        <is>
          <t>Orlean Hooded T-Shirt</t>
        </is>
      </c>
      <c r="D960" s="0" t="inlineStr">
        <is>
          <t>'141268</t>
        </is>
      </c>
      <c r="E960" s="0" t="inlineStr">
        <is>
          <t>UNI ORLEAN M GY:141268B-M</t>
        </is>
      </c>
      <c r="F960" s="0" t="inlineStr">
        <is>
          <t>'802141268055</t>
        </is>
      </c>
      <c r="G960" s="0" t="inlineStr">
        <is>
          <t>MENS</t>
        </is>
      </c>
      <c r="H960" s="0" t="inlineStr">
        <is>
          <t>M</t>
        </is>
      </c>
      <c r="I960" s="0">
        <v>39.99</v>
      </c>
      <c r="J960" s="0">
        <v>16</v>
      </c>
    </row>
    <row r="961" spans="1:10" customHeight="0">
      <c r="A961" s="0">
        <f>HYPERLINK("https://dl.dropboxusercontent.com/scl/fi/ujteunlk1omjjj6hijhxg/uni01992.jpg?rlkey=qheowjvz7skr4z8eooecdhzdo&amp;dl=0","Click to download Image")</f>
      </c>
      <c r="B961" s="0">
        <f>HYPERLINK("https://dl.dropboxusercontent.com/scl/fi/xd3qoia82rcvehc37ps2j/mens-hoodie-size-chartsorlean.jpg?rlkey=872jdl32jir8n9o327x8lnwdl&amp;dl=0","Click to download SizeChart")</f>
      </c>
      <c r="C961" s="0" t="inlineStr">
        <is>
          <t>Orlean Hooded T-Shirt</t>
        </is>
      </c>
      <c r="D961" s="0" t="inlineStr">
        <is>
          <t>'141268</t>
        </is>
      </c>
      <c r="E961" s="0" t="inlineStr">
        <is>
          <t>UNI ORLEAN M GY:141268C-L</t>
        </is>
      </c>
      <c r="F961" s="0" t="inlineStr">
        <is>
          <t>'802141268062</t>
        </is>
      </c>
      <c r="G961" s="0" t="inlineStr">
        <is>
          <t>MENS</t>
        </is>
      </c>
      <c r="H961" s="0" t="inlineStr">
        <is>
          <t>L</t>
        </is>
      </c>
      <c r="I961" s="0">
        <v>39.99</v>
      </c>
      <c r="J961" s="0">
        <v>23</v>
      </c>
    </row>
    <row r="962" spans="1:10" customHeight="0">
      <c r="A962" s="0">
        <f>HYPERLINK("https://dl.dropboxusercontent.com/scl/fi/ujteunlk1omjjj6hijhxg/uni01992.jpg?rlkey=qheowjvz7skr4z8eooecdhzdo&amp;dl=0","Click to download Image")</f>
      </c>
      <c r="B962" s="0">
        <f>HYPERLINK("https://dl.dropboxusercontent.com/scl/fi/xd3qoia82rcvehc37ps2j/mens-hoodie-size-chartsorlean.jpg?rlkey=872jdl32jir8n9o327x8lnwdl&amp;dl=0","Click to download SizeChart")</f>
      </c>
      <c r="C962" s="0" t="inlineStr">
        <is>
          <t>Orlean Hooded T-Shirt</t>
        </is>
      </c>
      <c r="D962" s="0" t="inlineStr">
        <is>
          <t>'141268</t>
        </is>
      </c>
      <c r="E962" s="0" t="inlineStr">
        <is>
          <t>UNI ORLEAN M GY:141268D-XL</t>
        </is>
      </c>
      <c r="F962" s="0" t="inlineStr">
        <is>
          <t>'802141268079</t>
        </is>
      </c>
      <c r="G962" s="0" t="inlineStr">
        <is>
          <t>MENS</t>
        </is>
      </c>
      <c r="H962" s="0" t="inlineStr">
        <is>
          <t>XL</t>
        </is>
      </c>
      <c r="I962" s="0">
        <v>39.99</v>
      </c>
      <c r="J962" s="0">
        <v>22</v>
      </c>
    </row>
    <row r="963" spans="1:10" customHeight="0">
      <c r="A963" s="0">
        <f>HYPERLINK("https://dl.dropboxusercontent.com/scl/fi/ujteunlk1omjjj6hijhxg/uni01992.jpg?rlkey=qheowjvz7skr4z8eooecdhzdo&amp;dl=0","Click to download Image")</f>
      </c>
      <c r="B963" s="0">
        <f>HYPERLINK("https://dl.dropboxusercontent.com/scl/fi/xd3qoia82rcvehc37ps2j/mens-hoodie-size-chartsorlean.jpg?rlkey=872jdl32jir8n9o327x8lnwdl&amp;dl=0","Click to download SizeChart")</f>
      </c>
      <c r="C963" s="0" t="inlineStr">
        <is>
          <t>Orlean Hooded T-Shirt</t>
        </is>
      </c>
      <c r="D963" s="0" t="inlineStr">
        <is>
          <t>'141268</t>
        </is>
      </c>
      <c r="E963" s="0" t="inlineStr">
        <is>
          <t>UNI ORLEAN M GY:141268E-2XL</t>
        </is>
      </c>
      <c r="F963" s="0" t="inlineStr">
        <is>
          <t>'802141268086</t>
        </is>
      </c>
      <c r="G963" s="0" t="inlineStr">
        <is>
          <t>MENS</t>
        </is>
      </c>
      <c r="H963" s="0" t="inlineStr">
        <is>
          <t>2XL</t>
        </is>
      </c>
      <c r="I963" s="0">
        <v>41.99</v>
      </c>
      <c r="J963" s="0">
        <v>14</v>
      </c>
    </row>
    <row r="964" spans="1:10" customHeight="0">
      <c r="A964" s="0">
        <f>HYPERLINK("https://dl.dropboxusercontent.com/scl/fi/ujteunlk1omjjj6hijhxg/uni01992.jpg?rlkey=qheowjvz7skr4z8eooecdhzdo&amp;dl=0","Click to download Image")</f>
      </c>
      <c r="B964" s="0">
        <f>HYPERLINK("https://dl.dropboxusercontent.com/scl/fi/xd3qoia82rcvehc37ps2j/mens-hoodie-size-chartsorlean.jpg?rlkey=872jdl32jir8n9o327x8lnwdl&amp;dl=0","Click to download SizeChart")</f>
      </c>
      <c r="C964" s="0" t="inlineStr">
        <is>
          <t>Orlean Hooded T-Shirt</t>
        </is>
      </c>
      <c r="D964" s="0" t="inlineStr">
        <is>
          <t>'141268</t>
        </is>
      </c>
      <c r="E964" s="0" t="inlineStr">
        <is>
          <t>UNI ORLEAN M GY:141268F-3XL</t>
        </is>
      </c>
      <c r="F964" s="0" t="inlineStr">
        <is>
          <t>'802141268093</t>
        </is>
      </c>
      <c r="G964" s="0" t="inlineStr">
        <is>
          <t>MENS</t>
        </is>
      </c>
      <c r="H964" s="0" t="inlineStr">
        <is>
          <t>3XL</t>
        </is>
      </c>
      <c r="I964" s="0">
        <v>41.99</v>
      </c>
      <c r="J964" s="0">
        <v>8</v>
      </c>
    </row>
    <row r="965" spans="1:10" customHeight="0">
      <c r="A965" s="0">
        <f>HYPERLINK("https://dl.dropboxusercontent.com/scl/fi/ujteunlk1omjjj6hijhxg/uni01992.jpg?rlkey=qheowjvz7skr4z8eooecdhzdo&amp;dl=0","Click to download Image")</f>
      </c>
      <c r="B965" s="0">
        <f>HYPERLINK("https://dl.dropboxusercontent.com/scl/fi/xd3qoia82rcvehc37ps2j/mens-hoodie-size-chartsorlean.jpg?rlkey=872jdl32jir8n9o327x8lnwdl&amp;dl=0","Click to download SizeChart")</f>
      </c>
      <c r="C965" s="0" t="inlineStr">
        <is>
          <t>Orlean Hooded T-Shirt</t>
        </is>
      </c>
      <c r="D965" s="0" t="inlineStr">
        <is>
          <t>'141268</t>
        </is>
      </c>
      <c r="E965" s="0" t="inlineStr">
        <is>
          <t>UNI ORLEAN M GY:141268Z-12PK</t>
        </is>
      </c>
      <c r="F965" s="0" t="inlineStr">
        <is>
          <t>'802141268994</t>
        </is>
      </c>
      <c r="G965" s="0" t="inlineStr">
        <is>
          <t>MENS</t>
        </is>
      </c>
      <c r="H965" s="0" t="inlineStr">
        <is>
          <t>12 PACK</t>
        </is>
      </c>
      <c r="I965" s="0">
        <v>388.7</v>
      </c>
      <c r="J965" s="0">
        <v>6</v>
      </c>
    </row>
    <row r="966" spans="1:10" customHeight="0">
      <c r="A966" s="0">
        <f>HYPERLINK("https://dl.dropboxusercontent.com/scl/fi/v8o062sdkk2a1thg30gdg/virtual-garygrey-v01f.jpg?rlkey=tpf3biyqp6aod9dadpgqmmbhq&amp;dl=0","Click to download Image")</f>
      </c>
      <c r="C966" s="0" t="inlineStr">
        <is>
          <t>Gary Men's Sweatpants</t>
        </is>
      </c>
      <c r="D966" s="0" t="inlineStr">
        <is>
          <t>'141295</t>
        </is>
      </c>
      <c r="E966" s="0" t="inlineStr">
        <is>
          <t>UNI GARY M GY:141295A-S</t>
        </is>
      </c>
      <c r="F966" s="0" t="inlineStr">
        <is>
          <t>'802141295013</t>
        </is>
      </c>
      <c r="G966" s="0" t="inlineStr">
        <is>
          <t>MENS</t>
        </is>
      </c>
      <c r="H966" s="0" t="inlineStr">
        <is>
          <t>S</t>
        </is>
      </c>
      <c r="I966" s="0">
        <v>39.99</v>
      </c>
      <c r="J966" s="0">
        <v>6</v>
      </c>
    </row>
    <row r="967" spans="1:10" customHeight="0">
      <c r="A967" s="0">
        <f>HYPERLINK("https://dl.dropboxusercontent.com/scl/fi/v8o062sdkk2a1thg30gdg/virtual-garygrey-v01f.jpg?rlkey=tpf3biyqp6aod9dadpgqmmbhq&amp;dl=0","Click to download Image")</f>
      </c>
      <c r="C967" s="0" t="inlineStr">
        <is>
          <t>Gary Men's Sweatpants</t>
        </is>
      </c>
      <c r="D967" s="0" t="inlineStr">
        <is>
          <t>'141295</t>
        </is>
      </c>
      <c r="E967" s="0" t="inlineStr">
        <is>
          <t>UNI GARY M GY:141295B-M</t>
        </is>
      </c>
      <c r="F967" s="0" t="inlineStr">
        <is>
          <t>'802141295020</t>
        </is>
      </c>
      <c r="G967" s="0" t="inlineStr">
        <is>
          <t>MENS</t>
        </is>
      </c>
      <c r="H967" s="0" t="inlineStr">
        <is>
          <t>M</t>
        </is>
      </c>
      <c r="I967" s="0">
        <v>39.99</v>
      </c>
      <c r="J967" s="0">
        <v>12</v>
      </c>
    </row>
    <row r="968" spans="1:10" customHeight="0">
      <c r="A968" s="0">
        <f>HYPERLINK("https://dl.dropboxusercontent.com/scl/fi/v8o062sdkk2a1thg30gdg/virtual-garygrey-v01f.jpg?rlkey=tpf3biyqp6aod9dadpgqmmbhq&amp;dl=0","Click to download Image")</f>
      </c>
      <c r="C968" s="0" t="inlineStr">
        <is>
          <t>Gary Men's Sweatpants</t>
        </is>
      </c>
      <c r="D968" s="0" t="inlineStr">
        <is>
          <t>'141295</t>
        </is>
      </c>
      <c r="E968" s="0" t="inlineStr">
        <is>
          <t>UNI GARY M GY:141295C-L</t>
        </is>
      </c>
      <c r="F968" s="0" t="inlineStr">
        <is>
          <t>'802141295037</t>
        </is>
      </c>
      <c r="G968" s="0" t="inlineStr">
        <is>
          <t>MENS</t>
        </is>
      </c>
      <c r="H968" s="0" t="inlineStr">
        <is>
          <t>L</t>
        </is>
      </c>
      <c r="I968" s="0">
        <v>39.99</v>
      </c>
      <c r="J968" s="0">
        <v>18</v>
      </c>
    </row>
    <row r="969" spans="1:10" customHeight="0">
      <c r="A969" s="0">
        <f>HYPERLINK("https://dl.dropboxusercontent.com/scl/fi/v8o062sdkk2a1thg30gdg/virtual-garygrey-v01f.jpg?rlkey=tpf3biyqp6aod9dadpgqmmbhq&amp;dl=0","Click to download Image")</f>
      </c>
      <c r="C969" s="0" t="inlineStr">
        <is>
          <t>Gary Men's Sweatpants</t>
        </is>
      </c>
      <c r="D969" s="0" t="inlineStr">
        <is>
          <t>'141295</t>
        </is>
      </c>
      <c r="E969" s="0" t="inlineStr">
        <is>
          <t>UNI GARY M GY:141295D-XL</t>
        </is>
      </c>
      <c r="F969" s="0" t="inlineStr">
        <is>
          <t>'802141295044</t>
        </is>
      </c>
      <c r="G969" s="0" t="inlineStr">
        <is>
          <t>MENS</t>
        </is>
      </c>
      <c r="H969" s="0" t="inlineStr">
        <is>
          <t>XL</t>
        </is>
      </c>
      <c r="I969" s="0">
        <v>39.99</v>
      </c>
      <c r="J969" s="0">
        <v>17</v>
      </c>
    </row>
    <row r="970" spans="1:10" customHeight="0">
      <c r="A970" s="0">
        <f>HYPERLINK("https://dl.dropboxusercontent.com/scl/fi/v8o062sdkk2a1thg30gdg/virtual-garygrey-v01f.jpg?rlkey=tpf3biyqp6aod9dadpgqmmbhq&amp;dl=0","Click to download Image")</f>
      </c>
      <c r="C970" s="0" t="inlineStr">
        <is>
          <t>Gary Men's Sweatpants</t>
        </is>
      </c>
      <c r="D970" s="0" t="inlineStr">
        <is>
          <t>'141295</t>
        </is>
      </c>
      <c r="E970" s="0" t="inlineStr">
        <is>
          <t>UNI GARY M GY:141295E-2XL</t>
        </is>
      </c>
      <c r="F970" s="0" t="inlineStr">
        <is>
          <t>'802141295051</t>
        </is>
      </c>
      <c r="G970" s="0" t="inlineStr">
        <is>
          <t>MENS</t>
        </is>
      </c>
      <c r="H970" s="0" t="inlineStr">
        <is>
          <t>2XL</t>
        </is>
      </c>
      <c r="I970" s="0">
        <v>45.99</v>
      </c>
      <c r="J970" s="0">
        <v>12</v>
      </c>
    </row>
    <row r="971" spans="1:10" customHeight="0">
      <c r="A971" s="0">
        <f>HYPERLINK("https://dl.dropboxusercontent.com/scl/fi/v8o062sdkk2a1thg30gdg/virtual-garygrey-v01f.jpg?rlkey=tpf3biyqp6aod9dadpgqmmbhq&amp;dl=0","Click to download Image")</f>
      </c>
      <c r="C971" s="0" t="inlineStr">
        <is>
          <t>Gary Men's Sweatpants</t>
        </is>
      </c>
      <c r="D971" s="0" t="inlineStr">
        <is>
          <t>'141295</t>
        </is>
      </c>
      <c r="E971" s="0" t="inlineStr">
        <is>
          <t>UNI GARY M GY:141295F-3XL</t>
        </is>
      </c>
      <c r="F971" s="0" t="inlineStr">
        <is>
          <t>'802141295068</t>
        </is>
      </c>
      <c r="G971" s="0" t="inlineStr">
        <is>
          <t>MENS</t>
        </is>
      </c>
      <c r="H971" s="0" t="inlineStr">
        <is>
          <t>3XL</t>
        </is>
      </c>
      <c r="I971" s="0">
        <v>45.99</v>
      </c>
      <c r="J971" s="0">
        <v>6</v>
      </c>
    </row>
    <row r="972" spans="1:10" customHeight="0">
      <c r="A972" s="0">
        <f>HYPERLINK("https://dl.dropboxusercontent.com/scl/fi/v8o062sdkk2a1thg30gdg/virtual-garygrey-v01f.jpg?rlkey=tpf3biyqp6aod9dadpgqmmbhq&amp;dl=0","Click to download Image")</f>
      </c>
      <c r="C972" s="0" t="inlineStr">
        <is>
          <t>Gary Men's Sweatpants</t>
        </is>
      </c>
      <c r="D972" s="0" t="inlineStr">
        <is>
          <t>'141295</t>
        </is>
      </c>
      <c r="E972" s="0" t="inlineStr">
        <is>
          <t>UNI GARY M GY:141295Z-12PK</t>
        </is>
      </c>
      <c r="F972" s="0" t="inlineStr">
        <is>
          <t>'802141295990</t>
        </is>
      </c>
      <c r="G972" s="0" t="inlineStr">
        <is>
          <t>MENS</t>
        </is>
      </c>
      <c r="H972" s="0" t="inlineStr">
        <is>
          <t>12 PACK</t>
        </is>
      </c>
      <c r="I972" s="0">
        <v>388.7</v>
      </c>
      <c r="J972" s="0">
        <v>5</v>
      </c>
    </row>
    <row r="973" spans="1:10" customHeight="0">
      <c r="A973" s="0">
        <f>HYPERLINK("https://dl.dropboxusercontent.com/scl/fi/5k22zs5e4lf37xffo49fa/123509-f.jpg?rlkey=7ns3d4dm82205yxo7gvgzjztb&amp;dl=0","Click to download Image")</f>
      </c>
      <c r="B973" s="0">
        <f>HYPERLINK("https://dl.dropboxusercontent.com/scl/fi/w4gcvha54djy47kfp7ulk/womens-pullover-size-chartskinsley.jpg?rlkey=nxisakkvztxedjoxrucxcmdok&amp;dl=0","Click to download SizeChart")</f>
      </c>
      <c r="C973" s="0" t="inlineStr">
        <is>
          <t>Kinsley Women's Sherpa Pullover</t>
        </is>
      </c>
      <c r="D973" s="0" t="inlineStr">
        <is>
          <t>'123509</t>
        </is>
      </c>
      <c r="E973" s="0" t="inlineStr">
        <is>
          <t>UNI KINSLE W BK:123509A-S</t>
        </is>
      </c>
      <c r="F973" s="0" t="inlineStr">
        <is>
          <t>'802123509046</t>
        </is>
      </c>
      <c r="G973" s="0" t="inlineStr">
        <is>
          <t>WOMENS</t>
        </is>
      </c>
      <c r="H973" s="0" t="inlineStr">
        <is>
          <t>S</t>
        </is>
      </c>
      <c r="I973" s="0">
        <v>59.99</v>
      </c>
      <c r="J973" s="0">
        <v>6</v>
      </c>
    </row>
    <row r="974" spans="1:10" customHeight="0">
      <c r="A974" s="0">
        <f>HYPERLINK("https://dl.dropboxusercontent.com/scl/fi/5k22zs5e4lf37xffo49fa/123509-f.jpg?rlkey=7ns3d4dm82205yxo7gvgzjztb&amp;dl=0","Click to download Image")</f>
      </c>
      <c r="B974" s="0">
        <f>HYPERLINK("https://dl.dropboxusercontent.com/scl/fi/w4gcvha54djy47kfp7ulk/womens-pullover-size-chartskinsley.jpg?rlkey=nxisakkvztxedjoxrucxcmdok&amp;dl=0","Click to download SizeChart")</f>
      </c>
      <c r="C974" s="0" t="inlineStr">
        <is>
          <t>Kinsley Women's Sherpa Pullover</t>
        </is>
      </c>
      <c r="D974" s="0" t="inlineStr">
        <is>
          <t>'123509</t>
        </is>
      </c>
      <c r="E974" s="0" t="inlineStr">
        <is>
          <t>UNI KINSLE W BK:123509B-M</t>
        </is>
      </c>
      <c r="F974" s="0" t="inlineStr">
        <is>
          <t>'802123509053</t>
        </is>
      </c>
      <c r="G974" s="0" t="inlineStr">
        <is>
          <t>WOMENS</t>
        </is>
      </c>
      <c r="H974" s="0" t="inlineStr">
        <is>
          <t>M</t>
        </is>
      </c>
      <c r="I974" s="0">
        <v>59.99</v>
      </c>
      <c r="J974" s="0">
        <v>11</v>
      </c>
    </row>
    <row r="975" spans="1:10" customHeight="0">
      <c r="A975" s="0">
        <f>HYPERLINK("https://dl.dropboxusercontent.com/scl/fi/5k22zs5e4lf37xffo49fa/123509-f.jpg?rlkey=7ns3d4dm82205yxo7gvgzjztb&amp;dl=0","Click to download Image")</f>
      </c>
      <c r="B975" s="0">
        <f>HYPERLINK("https://dl.dropboxusercontent.com/scl/fi/w4gcvha54djy47kfp7ulk/womens-pullover-size-chartskinsley.jpg?rlkey=nxisakkvztxedjoxrucxcmdok&amp;dl=0","Click to download SizeChart")</f>
      </c>
      <c r="C975" s="0" t="inlineStr">
        <is>
          <t>Kinsley Women's Sherpa Pullover</t>
        </is>
      </c>
      <c r="D975" s="0" t="inlineStr">
        <is>
          <t>'123509</t>
        </is>
      </c>
      <c r="E975" s="0" t="inlineStr">
        <is>
          <t>UNI KINSLE W BK:123509C-L</t>
        </is>
      </c>
      <c r="F975" s="0" t="inlineStr">
        <is>
          <t>'802123509060</t>
        </is>
      </c>
      <c r="G975" s="0" t="inlineStr">
        <is>
          <t>WOMENS</t>
        </is>
      </c>
      <c r="H975" s="0" t="inlineStr">
        <is>
          <t>L</t>
        </is>
      </c>
      <c r="I975" s="0">
        <v>59.99</v>
      </c>
      <c r="J975" s="0">
        <v>11</v>
      </c>
    </row>
    <row r="976" spans="1:10" customHeight="0">
      <c r="A976" s="0">
        <f>HYPERLINK("https://dl.dropboxusercontent.com/scl/fi/5k22zs5e4lf37xffo49fa/123509-f.jpg?rlkey=7ns3d4dm82205yxo7gvgzjztb&amp;dl=0","Click to download Image")</f>
      </c>
      <c r="B976" s="0">
        <f>HYPERLINK("https://dl.dropboxusercontent.com/scl/fi/w4gcvha54djy47kfp7ulk/womens-pullover-size-chartskinsley.jpg?rlkey=nxisakkvztxedjoxrucxcmdok&amp;dl=0","Click to download SizeChart")</f>
      </c>
      <c r="C976" s="0" t="inlineStr">
        <is>
          <t>Kinsley Women's Sherpa Pullover</t>
        </is>
      </c>
      <c r="D976" s="0" t="inlineStr">
        <is>
          <t>'123509</t>
        </is>
      </c>
      <c r="E976" s="0" t="inlineStr">
        <is>
          <t>UNI KINSLE W BK:123509D-XL</t>
        </is>
      </c>
      <c r="F976" s="0" t="inlineStr">
        <is>
          <t>'802123509077</t>
        </is>
      </c>
      <c r="G976" s="0" t="inlineStr">
        <is>
          <t>WOMENS</t>
        </is>
      </c>
      <c r="H976" s="0" t="inlineStr">
        <is>
          <t>XL</t>
        </is>
      </c>
      <c r="I976" s="0">
        <v>59.99</v>
      </c>
      <c r="J976" s="0">
        <v>6</v>
      </c>
    </row>
    <row r="977" spans="1:10" customHeight="0">
      <c r="A977" s="0">
        <f>HYPERLINK("https://dl.dropboxusercontent.com/scl/fi/5k22zs5e4lf37xffo49fa/123509-f.jpg?rlkey=7ns3d4dm82205yxo7gvgzjztb&amp;dl=0","Click to download Image")</f>
      </c>
      <c r="B977" s="0">
        <f>HYPERLINK("https://dl.dropboxusercontent.com/scl/fi/w4gcvha54djy47kfp7ulk/womens-pullover-size-chartskinsley.jpg?rlkey=nxisakkvztxedjoxrucxcmdok&amp;dl=0","Click to download SizeChart")</f>
      </c>
      <c r="C977" s="0" t="inlineStr">
        <is>
          <t>Kinsley Women's Sherpa Pullover</t>
        </is>
      </c>
      <c r="D977" s="0" t="inlineStr">
        <is>
          <t>'123509</t>
        </is>
      </c>
      <c r="E977" s="0" t="inlineStr">
        <is>
          <t>UNI KINSLE W BK:123509E-2XL</t>
        </is>
      </c>
      <c r="F977" s="0" t="inlineStr">
        <is>
          <t>'802123509084</t>
        </is>
      </c>
      <c r="G977" s="0" t="inlineStr">
        <is>
          <t>WOMENS</t>
        </is>
      </c>
      <c r="H977" s="0" t="inlineStr">
        <is>
          <t>2XL</t>
        </is>
      </c>
      <c r="I977" s="0">
        <v>61.99</v>
      </c>
      <c r="J977" s="0">
        <v>5</v>
      </c>
    </row>
    <row r="978" spans="1:10" customHeight="0">
      <c r="A978" s="0">
        <f>HYPERLINK("https://dl.dropboxusercontent.com/scl/fi/5k22zs5e4lf37xffo49fa/123509-f.jpg?rlkey=7ns3d4dm82205yxo7gvgzjztb&amp;dl=0","Click to download Image")</f>
      </c>
      <c r="B978" s="0">
        <f>HYPERLINK("https://dl.dropboxusercontent.com/scl/fi/w4gcvha54djy47kfp7ulk/womens-pullover-size-chartskinsley.jpg?rlkey=nxisakkvztxedjoxrucxcmdok&amp;dl=0","Click to download SizeChart")</f>
      </c>
      <c r="C978" s="0" t="inlineStr">
        <is>
          <t>Kinsley Women's Sherpa Pullover</t>
        </is>
      </c>
      <c r="D978" s="0" t="inlineStr">
        <is>
          <t>'123509</t>
        </is>
      </c>
      <c r="E978" s="0" t="inlineStr">
        <is>
          <t>UNI KINSLE W BK:123509F-3XL</t>
        </is>
      </c>
      <c r="F978" s="0" t="inlineStr">
        <is>
          <t>'802123509091</t>
        </is>
      </c>
      <c r="G978" s="0" t="inlineStr">
        <is>
          <t>WOMENS</t>
        </is>
      </c>
      <c r="H978" s="0" t="inlineStr">
        <is>
          <t>3XL</t>
        </is>
      </c>
      <c r="I978" s="0">
        <v>61.99</v>
      </c>
      <c r="J978" s="0">
        <v>1</v>
      </c>
    </row>
    <row r="979" spans="1:10" customHeight="0">
      <c r="A979" s="0">
        <f>HYPERLINK("https://dl.dropboxusercontent.com/scl/fi/5k22zs5e4lf37xffo49fa/123509-f.jpg?rlkey=7ns3d4dm82205yxo7gvgzjztb&amp;dl=0","Click to download Image")</f>
      </c>
      <c r="B979" s="0">
        <f>HYPERLINK("https://dl.dropboxusercontent.com/scl/fi/w4gcvha54djy47kfp7ulk/womens-pullover-size-chartskinsley.jpg?rlkey=nxisakkvztxedjoxrucxcmdok&amp;dl=0","Click to download SizeChart")</f>
      </c>
      <c r="C979" s="0" t="inlineStr">
        <is>
          <t>Kinsley Women's Sherpa Pullover</t>
        </is>
      </c>
      <c r="D979" s="0" t="inlineStr">
        <is>
          <t>'123509</t>
        </is>
      </c>
      <c r="E979" s="0" t="inlineStr">
        <is>
          <t>UNI KINSLE W BK 12PK:123509Z-12PK</t>
        </is>
      </c>
      <c r="F979" s="0" t="inlineStr">
        <is>
          <t>'802123509992</t>
        </is>
      </c>
      <c r="G979" s="0" t="inlineStr">
        <is>
          <t>WOMENS</t>
        </is>
      </c>
      <c r="H979" s="0" t="inlineStr">
        <is>
          <t>12 PACK</t>
        </is>
      </c>
      <c r="I979" s="0">
        <v>576</v>
      </c>
      <c r="J979" s="0">
        <v>2</v>
      </c>
    </row>
    <row r="980" spans="1:10" customHeight="0">
      <c r="A980" s="0">
        <f>HYPERLINK("https://dl.dropboxusercontent.com/scl/fi/r3gdxu5ibahx23pmiwz8c/addison481315.jpg?rlkey=et5329ga7c42smsld5vmiyft8&amp;dl=0","Click to download Image")</f>
      </c>
      <c r="C980" s="0" t="inlineStr">
        <is>
          <t>Addison Toddler Beanie</t>
        </is>
      </c>
      <c r="D980" s="0" t="inlineStr">
        <is>
          <t>'123018</t>
        </is>
      </c>
      <c r="E980" s="0" t="inlineStr">
        <is>
          <t>UNI ADDISO T PE:123018</t>
        </is>
      </c>
      <c r="F980" s="0" t="inlineStr">
        <is>
          <t>'702123018015</t>
        </is>
      </c>
      <c r="G980" s="0" t="inlineStr">
        <is>
          <t>TODDLER</t>
        </is>
      </c>
      <c r="H980" s="0" t="inlineStr">
        <is>
          <t>TODDLER</t>
        </is>
      </c>
      <c r="I980" s="0">
        <v>29.99</v>
      </c>
      <c r="J980" s="0">
        <v>43</v>
      </c>
    </row>
    <row r="981" spans="1:10" customHeight="0">
      <c r="A981" s="0">
        <f>HYPERLINK("https://dl.dropboxusercontent.com/scl/fi/g2t8zil4imy4jrqbo9yt3/addison481315.jpg?rlkey=nzwtizewhl3yt3ib186tn0vwp&amp;dl=0","Click to download Image")</f>
      </c>
      <c r="C981" s="0" t="inlineStr">
        <is>
          <t>Addison Infant Beanie</t>
        </is>
      </c>
      <c r="D981" s="0" t="inlineStr">
        <is>
          <t>'123005</t>
        </is>
      </c>
      <c r="E981" s="0" t="inlineStr">
        <is>
          <t>UNI ADDISO I PE:123005</t>
        </is>
      </c>
      <c r="F981" s="0" t="inlineStr">
        <is>
          <t>'702123005015</t>
        </is>
      </c>
      <c r="G981" s="0" t="inlineStr">
        <is>
          <t>INFANT</t>
        </is>
      </c>
      <c r="H981" s="0" t="inlineStr">
        <is>
          <t>INFANT</t>
        </is>
      </c>
      <c r="I981" s="0">
        <v>29.99</v>
      </c>
      <c r="J981" s="0">
        <v>16</v>
      </c>
    </row>
    <row r="982" spans="1:10" customHeight="0">
      <c r="A982" s="0">
        <f>HYPERLINK("https://dl.dropboxusercontent.com/scl/fi/ehj3t3k08k7uqosok4qb8/gaines-150477-f.jpg?rlkey=a3m9z4eff92hyquacamizktcs&amp;dl=0","Click to download Image")</f>
      </c>
      <c r="C982" s="0" t="inlineStr">
        <is>
          <t>Gaines Men's Crewneck</t>
        </is>
      </c>
      <c r="D982" s="0" t="inlineStr">
        <is>
          <t>'150477</t>
        </is>
      </c>
      <c r="E982" s="0" t="inlineStr">
        <is>
          <t>UNI GAINES M PE:150477A-S</t>
        </is>
      </c>
      <c r="F982" s="0" t="inlineStr">
        <is>
          <t>'802150477042</t>
        </is>
      </c>
      <c r="G982" s="0" t="inlineStr">
        <is>
          <t>MENS</t>
        </is>
      </c>
      <c r="H982" s="0" t="inlineStr">
        <is>
          <t>S</t>
        </is>
      </c>
      <c r="I982" s="0">
        <v>29.99</v>
      </c>
      <c r="J982" s="0">
        <v>3</v>
      </c>
    </row>
    <row r="983" spans="1:10" customHeight="0">
      <c r="A983" s="0">
        <f>HYPERLINK("https://dl.dropboxusercontent.com/scl/fi/ehj3t3k08k7uqosok4qb8/gaines-150477-f.jpg?rlkey=a3m9z4eff92hyquacamizktcs&amp;dl=0","Click to download Image")</f>
      </c>
      <c r="C983" s="0" t="inlineStr">
        <is>
          <t>Gaines Men's Crewneck</t>
        </is>
      </c>
      <c r="D983" s="0" t="inlineStr">
        <is>
          <t>'150477</t>
        </is>
      </c>
      <c r="E983" s="0" t="inlineStr">
        <is>
          <t>UNI GAINES M PE:150477B-M</t>
        </is>
      </c>
      <c r="F983" s="0" t="inlineStr">
        <is>
          <t>'802150477059</t>
        </is>
      </c>
      <c r="G983" s="0" t="inlineStr">
        <is>
          <t>MENS</t>
        </is>
      </c>
      <c r="H983" s="0" t="inlineStr">
        <is>
          <t>M</t>
        </is>
      </c>
      <c r="I983" s="0">
        <v>29.99</v>
      </c>
      <c r="J983" s="0">
        <v>5</v>
      </c>
    </row>
    <row r="984" spans="1:10" customHeight="0">
      <c r="A984" s="0">
        <f>HYPERLINK("https://dl.dropboxusercontent.com/scl/fi/ehj3t3k08k7uqosok4qb8/gaines-150477-f.jpg?rlkey=a3m9z4eff92hyquacamizktcs&amp;dl=0","Click to download Image")</f>
      </c>
      <c r="C984" s="0" t="inlineStr">
        <is>
          <t>Gaines Men's Crewneck</t>
        </is>
      </c>
      <c r="D984" s="0" t="inlineStr">
        <is>
          <t>'150477</t>
        </is>
      </c>
      <c r="E984" s="0" t="inlineStr">
        <is>
          <t>UNI GAINES M PE:150477C-L</t>
        </is>
      </c>
      <c r="F984" s="0" t="inlineStr">
        <is>
          <t>'802150477066</t>
        </is>
      </c>
      <c r="G984" s="0" t="inlineStr">
        <is>
          <t>MENS</t>
        </is>
      </c>
      <c r="H984" s="0" t="inlineStr">
        <is>
          <t>L</t>
        </is>
      </c>
      <c r="I984" s="0">
        <v>29.99</v>
      </c>
      <c r="J984" s="0">
        <v>12</v>
      </c>
    </row>
    <row r="985" spans="1:10" customHeight="0">
      <c r="A985" s="0">
        <f>HYPERLINK("https://dl.dropboxusercontent.com/scl/fi/ehj3t3k08k7uqosok4qb8/gaines-150477-f.jpg?rlkey=a3m9z4eff92hyquacamizktcs&amp;dl=0","Click to download Image")</f>
      </c>
      <c r="C985" s="0" t="inlineStr">
        <is>
          <t>Gaines Men's Crewneck</t>
        </is>
      </c>
      <c r="D985" s="0" t="inlineStr">
        <is>
          <t>'150477</t>
        </is>
      </c>
      <c r="E985" s="0" t="inlineStr">
        <is>
          <t>UNI GAINES M PE:150477D-XL</t>
        </is>
      </c>
      <c r="F985" s="0" t="inlineStr">
        <is>
          <t>'802150477073</t>
        </is>
      </c>
      <c r="G985" s="0" t="inlineStr">
        <is>
          <t>MENS</t>
        </is>
      </c>
      <c r="H985" s="0" t="inlineStr">
        <is>
          <t>XL</t>
        </is>
      </c>
      <c r="I985" s="0">
        <v>29.99</v>
      </c>
      <c r="J985" s="0">
        <v>12</v>
      </c>
    </row>
    <row r="986" spans="1:10" customHeight="0">
      <c r="A986" s="0">
        <f>HYPERLINK("https://dl.dropboxusercontent.com/scl/fi/ehj3t3k08k7uqosok4qb8/gaines-150477-f.jpg?rlkey=a3m9z4eff92hyquacamizktcs&amp;dl=0","Click to download Image")</f>
      </c>
      <c r="C986" s="0" t="inlineStr">
        <is>
          <t>Gaines Men's Crewneck</t>
        </is>
      </c>
      <c r="D986" s="0" t="inlineStr">
        <is>
          <t>'150477</t>
        </is>
      </c>
      <c r="E986" s="0" t="inlineStr">
        <is>
          <t>UNI GAINES M PE:150477E-2XL</t>
        </is>
      </c>
      <c r="F986" s="0" t="inlineStr">
        <is>
          <t>'802150477080</t>
        </is>
      </c>
      <c r="G986" s="0" t="inlineStr">
        <is>
          <t>MENS</t>
        </is>
      </c>
      <c r="H986" s="0" t="inlineStr">
        <is>
          <t>2XL</t>
        </is>
      </c>
      <c r="I986" s="0">
        <v>29.99</v>
      </c>
      <c r="J986" s="0">
        <v>11</v>
      </c>
    </row>
    <row r="987" spans="1:10" customHeight="0">
      <c r="A987" s="0">
        <f>HYPERLINK("https://dl.dropboxusercontent.com/scl/fi/ehj3t3k08k7uqosok4qb8/gaines-150477-f.jpg?rlkey=a3m9z4eff92hyquacamizktcs&amp;dl=0","Click to download Image")</f>
      </c>
      <c r="C987" s="0" t="inlineStr">
        <is>
          <t>Gaines Men's Crewneck</t>
        </is>
      </c>
      <c r="D987" s="0" t="inlineStr">
        <is>
          <t>'150477</t>
        </is>
      </c>
      <c r="E987" s="0" t="inlineStr">
        <is>
          <t>UNI GAINES M PE:150477F-3XL</t>
        </is>
      </c>
      <c r="F987" s="0" t="inlineStr">
        <is>
          <t>'802150477097</t>
        </is>
      </c>
      <c r="G987" s="0" t="inlineStr">
        <is>
          <t>MENS</t>
        </is>
      </c>
      <c r="H987" s="0" t="inlineStr">
        <is>
          <t>3XL</t>
        </is>
      </c>
      <c r="I987" s="0">
        <v>29.99</v>
      </c>
      <c r="J987" s="0">
        <v>8</v>
      </c>
    </row>
    <row r="988" spans="1:10" customHeight="0">
      <c r="A988" s="0">
        <f>HYPERLINK("https://dl.dropboxusercontent.com/scl/fi/iyc18j7m1t2exh0nzg9fz/gaines-150478-f.jpg?rlkey=gzh8fkro29kzpdhv04xub6axt&amp;dl=0","Click to download Image")</f>
      </c>
      <c r="C988" s="0" t="inlineStr">
        <is>
          <t>Gaines Men's Crewneck</t>
        </is>
      </c>
      <c r="D988" s="0" t="inlineStr">
        <is>
          <t>'1550478</t>
        </is>
      </c>
      <c r="E988" s="0" t="inlineStr">
        <is>
          <t>UNI GAINES M GD:150478A-S</t>
        </is>
      </c>
      <c r="F988" s="0" t="inlineStr">
        <is>
          <t>'802150478049</t>
        </is>
      </c>
      <c r="G988" s="0" t="inlineStr">
        <is>
          <t>MENS</t>
        </is>
      </c>
      <c r="H988" s="0" t="inlineStr">
        <is>
          <t>S</t>
        </is>
      </c>
      <c r="I988" s="0">
        <v>29.99</v>
      </c>
      <c r="J988" s="0">
        <v>5</v>
      </c>
    </row>
    <row r="989" spans="1:10" customHeight="0">
      <c r="A989" s="0">
        <f>HYPERLINK("https://dl.dropboxusercontent.com/scl/fi/iyc18j7m1t2exh0nzg9fz/gaines-150478-f.jpg?rlkey=gzh8fkro29kzpdhv04xub6axt&amp;dl=0","Click to download Image")</f>
      </c>
      <c r="C989" s="0" t="inlineStr">
        <is>
          <t>Gaines Men's Crewneck</t>
        </is>
      </c>
      <c r="D989" s="0" t="inlineStr">
        <is>
          <t>'1550478</t>
        </is>
      </c>
      <c r="E989" s="0" t="inlineStr">
        <is>
          <t>UNI GAINES M GD:150478B-M</t>
        </is>
      </c>
      <c r="F989" s="0" t="inlineStr">
        <is>
          <t>'802150478056</t>
        </is>
      </c>
      <c r="G989" s="0" t="inlineStr">
        <is>
          <t>MENS</t>
        </is>
      </c>
      <c r="H989" s="0" t="inlineStr">
        <is>
          <t>M</t>
        </is>
      </c>
      <c r="I989" s="0">
        <v>29.99</v>
      </c>
      <c r="J989" s="0">
        <v>8</v>
      </c>
    </row>
    <row r="990" spans="1:10" customHeight="0">
      <c r="A990" s="0">
        <f>HYPERLINK("https://dl.dropboxusercontent.com/scl/fi/iyc18j7m1t2exh0nzg9fz/gaines-150478-f.jpg?rlkey=gzh8fkro29kzpdhv04xub6axt&amp;dl=0","Click to download Image")</f>
      </c>
      <c r="C990" s="0" t="inlineStr">
        <is>
          <t>Gaines Men's Crewneck</t>
        </is>
      </c>
      <c r="D990" s="0" t="inlineStr">
        <is>
          <t>'1550478</t>
        </is>
      </c>
      <c r="E990" s="0" t="inlineStr">
        <is>
          <t>UNI GAINES M GD:150478C-L</t>
        </is>
      </c>
      <c r="F990" s="0" t="inlineStr">
        <is>
          <t>'802150478063</t>
        </is>
      </c>
      <c r="G990" s="0" t="inlineStr">
        <is>
          <t>MENS</t>
        </is>
      </c>
      <c r="H990" s="0" t="inlineStr">
        <is>
          <t>L</t>
        </is>
      </c>
      <c r="I990" s="0">
        <v>29.99</v>
      </c>
      <c r="J990" s="0">
        <v>15</v>
      </c>
    </row>
    <row r="991" spans="1:10" customHeight="0">
      <c r="A991" s="0">
        <f>HYPERLINK("https://dl.dropboxusercontent.com/scl/fi/iyc18j7m1t2exh0nzg9fz/gaines-150478-f.jpg?rlkey=gzh8fkro29kzpdhv04xub6axt&amp;dl=0","Click to download Image")</f>
      </c>
      <c r="C991" s="0" t="inlineStr">
        <is>
          <t>Gaines Men's Crewneck</t>
        </is>
      </c>
      <c r="D991" s="0" t="inlineStr">
        <is>
          <t>'1550478</t>
        </is>
      </c>
      <c r="E991" s="0" t="inlineStr">
        <is>
          <t>UNI GAINES M GD:150478D-XL</t>
        </is>
      </c>
      <c r="F991" s="0" t="inlineStr">
        <is>
          <t>'802150478070</t>
        </is>
      </c>
      <c r="G991" s="0" t="inlineStr">
        <is>
          <t>MENS</t>
        </is>
      </c>
      <c r="H991" s="0" t="inlineStr">
        <is>
          <t>XL</t>
        </is>
      </c>
      <c r="I991" s="0">
        <v>29.99</v>
      </c>
      <c r="J991" s="0">
        <v>15</v>
      </c>
    </row>
    <row r="992" spans="1:10" customHeight="0">
      <c r="A992" s="0">
        <f>HYPERLINK("https://dl.dropboxusercontent.com/scl/fi/iyc18j7m1t2exh0nzg9fz/gaines-150478-f.jpg?rlkey=gzh8fkro29kzpdhv04xub6axt&amp;dl=0","Click to download Image")</f>
      </c>
      <c r="C992" s="0" t="inlineStr">
        <is>
          <t>Gaines Men's Crewneck</t>
        </is>
      </c>
      <c r="D992" s="0" t="inlineStr">
        <is>
          <t>'1550478</t>
        </is>
      </c>
      <c r="E992" s="0" t="inlineStr">
        <is>
          <t>UNI GAINES M GD:150478E-2XL</t>
        </is>
      </c>
      <c r="F992" s="0" t="inlineStr">
        <is>
          <t>'802150478087</t>
        </is>
      </c>
      <c r="G992" s="0" t="inlineStr">
        <is>
          <t>MENS</t>
        </is>
      </c>
      <c r="H992" s="0" t="inlineStr">
        <is>
          <t>2XL</t>
        </is>
      </c>
      <c r="I992" s="0">
        <v>29.99</v>
      </c>
      <c r="J992" s="0">
        <v>13</v>
      </c>
    </row>
    <row r="993" spans="1:10" customHeight="0">
      <c r="A993" s="0">
        <f>HYPERLINK("https://dl.dropboxusercontent.com/scl/fi/iyc18j7m1t2exh0nzg9fz/gaines-150478-f.jpg?rlkey=gzh8fkro29kzpdhv04xub6axt&amp;dl=0","Click to download Image")</f>
      </c>
      <c r="C993" s="0" t="inlineStr">
        <is>
          <t>Gaines Men's Crewneck</t>
        </is>
      </c>
      <c r="D993" s="0" t="inlineStr">
        <is>
          <t>'1550478</t>
        </is>
      </c>
      <c r="E993" s="0" t="inlineStr">
        <is>
          <t>UNI GAINES M GD:150478F-3XL</t>
        </is>
      </c>
      <c r="F993" s="0" t="inlineStr">
        <is>
          <t>'802150478094</t>
        </is>
      </c>
      <c r="G993" s="0" t="inlineStr">
        <is>
          <t>MENS</t>
        </is>
      </c>
      <c r="H993" s="0" t="inlineStr">
        <is>
          <t>3XL</t>
        </is>
      </c>
      <c r="I993" s="0">
        <v>29.99</v>
      </c>
      <c r="J993" s="0">
        <v>8</v>
      </c>
    </row>
    <row r="994" spans="1:10" customHeight="0">
      <c r="A994" s="0">
        <f>HYPERLINK("https://dl.dropboxusercontent.com/scl/fi/n6rd4y678wfp7i7jcs9sn/gaines-150479-f.jpg?rlkey=vtemq1sfew635keepm5w887pb&amp;dl=0","Click to download Image")</f>
      </c>
      <c r="C994" s="0" t="inlineStr">
        <is>
          <t>Gaines Men's Crewneck</t>
        </is>
      </c>
      <c r="D994" s="0" t="inlineStr">
        <is>
          <t>'150479</t>
        </is>
      </c>
      <c r="E994" s="0" t="inlineStr">
        <is>
          <t>UNI GAINES M HG:150479A-S</t>
        </is>
      </c>
      <c r="F994" s="0" t="inlineStr">
        <is>
          <t>'802150479046</t>
        </is>
      </c>
      <c r="G994" s="0" t="inlineStr">
        <is>
          <t>MENS</t>
        </is>
      </c>
      <c r="H994" s="0" t="inlineStr">
        <is>
          <t>S</t>
        </is>
      </c>
      <c r="I994" s="0">
        <v>29.99</v>
      </c>
      <c r="J994" s="0">
        <v>5</v>
      </c>
    </row>
    <row r="995" spans="1:10" customHeight="0">
      <c r="A995" s="0">
        <f>HYPERLINK("https://dl.dropboxusercontent.com/scl/fi/n6rd4y678wfp7i7jcs9sn/gaines-150479-f.jpg?rlkey=vtemq1sfew635keepm5w887pb&amp;dl=0","Click to download Image")</f>
      </c>
      <c r="C995" s="0" t="inlineStr">
        <is>
          <t>Gaines Men's Crewneck</t>
        </is>
      </c>
      <c r="D995" s="0" t="inlineStr">
        <is>
          <t>'150479</t>
        </is>
      </c>
      <c r="E995" s="0" t="inlineStr">
        <is>
          <t>UNI GAINES M HG:150479B-M</t>
        </is>
      </c>
      <c r="F995" s="0" t="inlineStr">
        <is>
          <t>'802150479053</t>
        </is>
      </c>
      <c r="G995" s="0" t="inlineStr">
        <is>
          <t>MENS</t>
        </is>
      </c>
      <c r="H995" s="0" t="inlineStr">
        <is>
          <t>M</t>
        </is>
      </c>
      <c r="I995" s="0">
        <v>29.99</v>
      </c>
      <c r="J995" s="0">
        <v>8</v>
      </c>
    </row>
    <row r="996" spans="1:10" customHeight="0">
      <c r="A996" s="0">
        <f>HYPERLINK("https://dl.dropboxusercontent.com/scl/fi/n6rd4y678wfp7i7jcs9sn/gaines-150479-f.jpg?rlkey=vtemq1sfew635keepm5w887pb&amp;dl=0","Click to download Image")</f>
      </c>
      <c r="C996" s="0" t="inlineStr">
        <is>
          <t>Gaines Men's Crewneck</t>
        </is>
      </c>
      <c r="D996" s="0" t="inlineStr">
        <is>
          <t>'150479</t>
        </is>
      </c>
      <c r="E996" s="0" t="inlineStr">
        <is>
          <t>UNI GAINES M HG:150479C-L</t>
        </is>
      </c>
      <c r="F996" s="0" t="inlineStr">
        <is>
          <t>'802150479060</t>
        </is>
      </c>
      <c r="G996" s="0" t="inlineStr">
        <is>
          <t>MENS</t>
        </is>
      </c>
      <c r="H996" s="0" t="inlineStr">
        <is>
          <t>L</t>
        </is>
      </c>
      <c r="I996" s="0">
        <v>29.99</v>
      </c>
      <c r="J996" s="0">
        <v>15</v>
      </c>
    </row>
    <row r="997" spans="1:10" customHeight="0">
      <c r="A997" s="0">
        <f>HYPERLINK("https://dl.dropboxusercontent.com/scl/fi/n6rd4y678wfp7i7jcs9sn/gaines-150479-f.jpg?rlkey=vtemq1sfew635keepm5w887pb&amp;dl=0","Click to download Image")</f>
      </c>
      <c r="C997" s="0" t="inlineStr">
        <is>
          <t>Gaines Men's Crewneck</t>
        </is>
      </c>
      <c r="D997" s="0" t="inlineStr">
        <is>
          <t>'150479</t>
        </is>
      </c>
      <c r="E997" s="0" t="inlineStr">
        <is>
          <t>UNI GAINES M HG:150479D-XL</t>
        </is>
      </c>
      <c r="F997" s="0" t="inlineStr">
        <is>
          <t>'802150479077</t>
        </is>
      </c>
      <c r="G997" s="0" t="inlineStr">
        <is>
          <t>MENS</t>
        </is>
      </c>
      <c r="H997" s="0" t="inlineStr">
        <is>
          <t>XL</t>
        </is>
      </c>
      <c r="I997" s="0">
        <v>29.99</v>
      </c>
      <c r="J997" s="0">
        <v>15</v>
      </c>
    </row>
    <row r="998" spans="1:10" customHeight="0">
      <c r="A998" s="0">
        <f>HYPERLINK("https://dl.dropboxusercontent.com/scl/fi/n6rd4y678wfp7i7jcs9sn/gaines-150479-f.jpg?rlkey=vtemq1sfew635keepm5w887pb&amp;dl=0","Click to download Image")</f>
      </c>
      <c r="C998" s="0" t="inlineStr">
        <is>
          <t>Gaines Men's Crewneck</t>
        </is>
      </c>
      <c r="D998" s="0" t="inlineStr">
        <is>
          <t>'150479</t>
        </is>
      </c>
      <c r="E998" s="0" t="inlineStr">
        <is>
          <t>UNI GAINES M HG:150479E-2XL</t>
        </is>
      </c>
      <c r="F998" s="0" t="inlineStr">
        <is>
          <t>'802150479084</t>
        </is>
      </c>
      <c r="G998" s="0" t="inlineStr">
        <is>
          <t>MENS</t>
        </is>
      </c>
      <c r="H998" s="0" t="inlineStr">
        <is>
          <t>2XL</t>
        </is>
      </c>
      <c r="I998" s="0">
        <v>29.99</v>
      </c>
      <c r="J998" s="0">
        <v>13</v>
      </c>
    </row>
    <row r="999" spans="1:10" customHeight="0">
      <c r="A999" s="0">
        <f>HYPERLINK("https://dl.dropboxusercontent.com/scl/fi/n6rd4y678wfp7i7jcs9sn/gaines-150479-f.jpg?rlkey=vtemq1sfew635keepm5w887pb&amp;dl=0","Click to download Image")</f>
      </c>
      <c r="C999" s="0" t="inlineStr">
        <is>
          <t>Gaines Men's Crewneck</t>
        </is>
      </c>
      <c r="D999" s="0" t="inlineStr">
        <is>
          <t>'150479</t>
        </is>
      </c>
      <c r="E999" s="0" t="inlineStr">
        <is>
          <t>UNI GAINES M HG:150479F-3XL</t>
        </is>
      </c>
      <c r="F999" s="0" t="inlineStr">
        <is>
          <t>'802150479091</t>
        </is>
      </c>
      <c r="G999" s="0" t="inlineStr">
        <is>
          <t>MENS</t>
        </is>
      </c>
      <c r="H999" s="0" t="inlineStr">
        <is>
          <t>3XL</t>
        </is>
      </c>
      <c r="I999" s="0">
        <v>29.99</v>
      </c>
      <c r="J999" s="0">
        <v>8</v>
      </c>
    </row>
    <row r="1000" spans="1:10" customHeight="0">
      <c r="A1000" s="0">
        <f>HYPERLINK("https://dl.dropboxusercontent.com/scl/fi/qrq7s9kxabwudsv6vcbts/111440-f.jpg?rlkey=tr4jsc2hbc9adewmrpfxfq9db&amp;dl=0","Click to download Image")</f>
      </c>
      <c r="B1000" s="0">
        <f>HYPERLINK("https://dl.dropboxusercontent.com/scl/fi/f348h8gp3s44estaugatl/graphic-update22022-infant.jpg?rlkey=l6y4qrbl82a0cfdowhhvlq5z6&amp;dl=0","Click to download SizeChart")</f>
      </c>
      <c r="C1000" s="0" t="inlineStr">
        <is>
          <t>Scranton Infant Bodysuit</t>
        </is>
      </c>
      <c r="D1000" s="0" t="inlineStr">
        <is>
          <t>'111440</t>
        </is>
      </c>
      <c r="E1000" s="0" t="inlineStr">
        <is>
          <t>UNI SCRANTON:111440A - 0-3M</t>
        </is>
      </c>
      <c r="F1000" s="0" t="inlineStr">
        <is>
          <t>'802111440009</t>
        </is>
      </c>
      <c r="G1000" s="0" t="inlineStr">
        <is>
          <t>INFANT</t>
        </is>
      </c>
      <c r="H1000" s="0" t="inlineStr">
        <is>
          <t>0-3M</t>
        </is>
      </c>
      <c r="I1000" s="0">
        <v>24.99</v>
      </c>
      <c r="J1000" s="0">
        <v>28</v>
      </c>
    </row>
    <row r="1001" spans="1:10" customHeight="0">
      <c r="A1001" s="0">
        <f>HYPERLINK("https://dl.dropboxusercontent.com/scl/fi/qrq7s9kxabwudsv6vcbts/111440-f.jpg?rlkey=tr4jsc2hbc9adewmrpfxfq9db&amp;dl=0","Click to download Image")</f>
      </c>
      <c r="B1001" s="0">
        <f>HYPERLINK("https://dl.dropboxusercontent.com/scl/fi/f348h8gp3s44estaugatl/graphic-update22022-infant.jpg?rlkey=l6y4qrbl82a0cfdowhhvlq5z6&amp;dl=0","Click to download SizeChart")</f>
      </c>
      <c r="C1001" s="0" t="inlineStr">
        <is>
          <t>Scranton Infant Bodysuit</t>
        </is>
      </c>
      <c r="D1001" s="0" t="inlineStr">
        <is>
          <t>'111440</t>
        </is>
      </c>
      <c r="E1001" s="0" t="inlineStr">
        <is>
          <t>UNI SCRANTON:111440B - 3-6M</t>
        </is>
      </c>
      <c r="F1001" s="0" t="inlineStr">
        <is>
          <t>'802111440016</t>
        </is>
      </c>
      <c r="G1001" s="0" t="inlineStr">
        <is>
          <t>INFANT</t>
        </is>
      </c>
      <c r="H1001" s="0" t="inlineStr">
        <is>
          <t>3-6M</t>
        </is>
      </c>
      <c r="I1001" s="0">
        <v>24.99</v>
      </c>
      <c r="J1001" s="0">
        <v>26</v>
      </c>
    </row>
    <row r="1002" spans="1:10" customHeight="0">
      <c r="A1002" s="0">
        <f>HYPERLINK("https://dl.dropboxusercontent.com/scl/fi/qrq7s9kxabwudsv6vcbts/111440-f.jpg?rlkey=tr4jsc2hbc9adewmrpfxfq9db&amp;dl=0","Click to download Image")</f>
      </c>
      <c r="B1002" s="0">
        <f>HYPERLINK("https://dl.dropboxusercontent.com/scl/fi/f348h8gp3s44estaugatl/graphic-update22022-infant.jpg?rlkey=l6y4qrbl82a0cfdowhhvlq5z6&amp;dl=0","Click to download SizeChart")</f>
      </c>
      <c r="C1002" s="0" t="inlineStr">
        <is>
          <t>Scranton Infant Bodysuit</t>
        </is>
      </c>
      <c r="D1002" s="0" t="inlineStr">
        <is>
          <t>'111440</t>
        </is>
      </c>
      <c r="E1002" s="0" t="inlineStr">
        <is>
          <t>UNI SCRANTON:111440C - 6-9M</t>
        </is>
      </c>
      <c r="F1002" s="0" t="inlineStr">
        <is>
          <t>'802111440023</t>
        </is>
      </c>
      <c r="G1002" s="0" t="inlineStr">
        <is>
          <t>INFANT</t>
        </is>
      </c>
      <c r="H1002" s="0" t="inlineStr">
        <is>
          <t>6-9M</t>
        </is>
      </c>
      <c r="I1002" s="0">
        <v>24.99</v>
      </c>
      <c r="J1002" s="0">
        <v>27</v>
      </c>
    </row>
    <row r="1003" spans="1:10" customHeight="0">
      <c r="A1003" s="0">
        <f>HYPERLINK("https://dl.dropboxusercontent.com/scl/fi/qrq7s9kxabwudsv6vcbts/111440-f.jpg?rlkey=tr4jsc2hbc9adewmrpfxfq9db&amp;dl=0","Click to download Image")</f>
      </c>
      <c r="B1003" s="0">
        <f>HYPERLINK("https://dl.dropboxusercontent.com/scl/fi/f348h8gp3s44estaugatl/graphic-update22022-infant.jpg?rlkey=l6y4qrbl82a0cfdowhhvlq5z6&amp;dl=0","Click to download SizeChart")</f>
      </c>
      <c r="C1003" s="0" t="inlineStr">
        <is>
          <t>Scranton Infant Bodysuit</t>
        </is>
      </c>
      <c r="D1003" s="0" t="inlineStr">
        <is>
          <t>'111440</t>
        </is>
      </c>
      <c r="E1003" s="0" t="inlineStr">
        <is>
          <t>UNI SCRANTON:111440F - 12M</t>
        </is>
      </c>
      <c r="F1003" s="0" t="inlineStr">
        <is>
          <t>'802111440030</t>
        </is>
      </c>
      <c r="G1003" s="0" t="inlineStr">
        <is>
          <t>INFANT</t>
        </is>
      </c>
      <c r="H1003" s="0" t="inlineStr">
        <is>
          <t>12M</t>
        </is>
      </c>
      <c r="I1003" s="0">
        <v>24.99</v>
      </c>
      <c r="J1003" s="0">
        <v>29</v>
      </c>
    </row>
    <row r="1004" spans="1:10" customHeight="0">
      <c r="A1004" s="0">
        <f>HYPERLINK("https://dl.dropboxusercontent.com/scl/fi/u87svnjv0edbpas4698nd/rio-132648-tn.jpg?rlkey=l4d10bnkpnwmuonzww4l55vam&amp;dl=0","Click to download Image")</f>
      </c>
      <c r="C1004" s="0" t="inlineStr">
        <is>
          <t>Rio Men's Cap</t>
        </is>
      </c>
      <c r="D1004" s="0" t="inlineStr">
        <is>
          <t>'132648</t>
        </is>
      </c>
      <c r="E1004" s="0" t="inlineStr">
        <is>
          <t>UNI RIO A PE:132648</t>
        </is>
      </c>
      <c r="F1004" s="0" t="inlineStr">
        <is>
          <t>'702132648005</t>
        </is>
      </c>
      <c r="G1004" s="0" t="inlineStr">
        <is>
          <t>MENS</t>
        </is>
      </c>
      <c r="H1004" s="0" t="inlineStr">
        <is>
          <t>STANDARD MENS</t>
        </is>
      </c>
      <c r="I1004" s="0">
        <v>14.99</v>
      </c>
      <c r="J1004" s="0">
        <v>125</v>
      </c>
    </row>
    <row r="1005" spans="1:10" customHeight="0">
      <c r="A1005" s="0">
        <f>HYPERLINK("https://dl.dropboxusercontent.com/scl/fi/r5nsdi6y380s43pizndpq/rio-132649-tn.jpg?rlkey=cw108365gleuqdygf6bh91vzk&amp;dl=0","Click to download Image")</f>
      </c>
      <c r="C1005" s="0" t="inlineStr">
        <is>
          <t>Rio Men's Cap</t>
        </is>
      </c>
      <c r="D1005" s="0" t="inlineStr">
        <is>
          <t>'132649</t>
        </is>
      </c>
      <c r="E1005" s="0" t="inlineStr">
        <is>
          <t>UNI RIO A BK:132649</t>
        </is>
      </c>
      <c r="F1005" s="0" t="inlineStr">
        <is>
          <t>'702132649002</t>
        </is>
      </c>
      <c r="G1005" s="0" t="inlineStr">
        <is>
          <t>MENS</t>
        </is>
      </c>
      <c r="H1005" s="0" t="inlineStr">
        <is>
          <t>STANDARD MENS</t>
        </is>
      </c>
      <c r="I1005" s="0">
        <v>14.99</v>
      </c>
      <c r="J1005" s="0">
        <v>30</v>
      </c>
    </row>
    <row r="1006" spans="1:10" customHeight="0">
      <c r="A1006" s="0">
        <f>HYPERLINK("https://dl.dropboxusercontent.com/scl/fi/cb9ntmjwp5ay21hkoptt9/rio-132650-tn.jpg?rlkey=ptjdecqb6vytxqcja2ecp5ehq&amp;dl=0","Click to download Image")</f>
      </c>
      <c r="C1006" s="0" t="inlineStr">
        <is>
          <t>Rio Men's Cap</t>
        </is>
      </c>
      <c r="D1006" s="0" t="inlineStr">
        <is>
          <t>'132650</t>
        </is>
      </c>
      <c r="E1006" s="0" t="inlineStr">
        <is>
          <t>UNI RIO A GD:132650</t>
        </is>
      </c>
      <c r="F1006" s="0" t="inlineStr">
        <is>
          <t>'702132650008</t>
        </is>
      </c>
      <c r="G1006" s="0" t="inlineStr">
        <is>
          <t>MENS</t>
        </is>
      </c>
      <c r="H1006" s="0" t="inlineStr">
        <is>
          <t>STANDARD MENS</t>
        </is>
      </c>
      <c r="I1006" s="0">
        <v>14.99</v>
      </c>
      <c r="J1006" s="0">
        <v>135</v>
      </c>
    </row>
    <row r="1007" spans="1:10" customHeight="0">
      <c r="A1007" s="0">
        <f>HYPERLINK("https://dl.dropboxusercontent.com/scl/fi/af7cvqtuc6qztvt26fbhv/rio-132651-tn.jpg?rlkey=jmd2bg1oj0xfrxor898zkxvtl&amp;dl=0","Click to download Image")</f>
      </c>
      <c r="C1007" s="0" t="inlineStr">
        <is>
          <t>Rio Men's Cap</t>
        </is>
      </c>
      <c r="D1007" s="0" t="inlineStr">
        <is>
          <t>'132651</t>
        </is>
      </c>
      <c r="E1007" s="0" t="inlineStr">
        <is>
          <t>UNI RIO A WE:132651</t>
        </is>
      </c>
      <c r="F1007" s="0" t="inlineStr">
        <is>
          <t>'702132651005</t>
        </is>
      </c>
      <c r="G1007" s="0" t="inlineStr">
        <is>
          <t>MENS</t>
        </is>
      </c>
      <c r="H1007" s="0" t="inlineStr">
        <is>
          <t>STANDARD MENS</t>
        </is>
      </c>
      <c r="I1007" s="0">
        <v>14.99</v>
      </c>
      <c r="J1007" s="0">
        <v>104</v>
      </c>
    </row>
    <row r="1008" spans="1:10" customHeight="0">
      <c r="A1008" s="0">
        <f>HYPERLINK("https://dl.dropboxusercontent.com/scl/fi/es7y3o7omap0frzgynnm8/rio-132652-tn.jpg?rlkey=572oqzv0psao55f7om07uwpke&amp;dl=0","Click to download Image")</f>
      </c>
      <c r="C1008" s="0" t="inlineStr">
        <is>
          <t>Rio Men's Cap</t>
        </is>
      </c>
      <c r="D1008" s="0" t="inlineStr">
        <is>
          <t>'132652</t>
        </is>
      </c>
      <c r="E1008" s="0" t="inlineStr">
        <is>
          <t>UNI RIO A GD:132652</t>
        </is>
      </c>
      <c r="F1008" s="0" t="inlineStr">
        <is>
          <t>'702132652002</t>
        </is>
      </c>
      <c r="G1008" s="0" t="inlineStr">
        <is>
          <t>MENS</t>
        </is>
      </c>
      <c r="H1008" s="0" t="inlineStr">
        <is>
          <t>STANDARD MENS</t>
        </is>
      </c>
      <c r="I1008" s="0">
        <v>14.99</v>
      </c>
      <c r="J1008" s="0">
        <v>133</v>
      </c>
    </row>
    <row r="1009" spans="1:10" customHeight="0">
      <c r="A1009" s="0">
        <f>HYPERLINK("https://dl.dropboxusercontent.com/scl/fi/585723xlvfbrgc07vwrly/rio-132653-tn.jpg?rlkey=e9202da6m6jhqd934r6l7engb&amp;dl=0","Click to download Image")</f>
      </c>
      <c r="C1009" s="0" t="inlineStr">
        <is>
          <t>Rio Men's Cap</t>
        </is>
      </c>
      <c r="D1009" s="0" t="inlineStr">
        <is>
          <t>'132653</t>
        </is>
      </c>
      <c r="E1009" s="0" t="inlineStr">
        <is>
          <t>UNI RIO A PE:132653</t>
        </is>
      </c>
      <c r="F1009" s="0" t="inlineStr">
        <is>
          <t>'702132653009</t>
        </is>
      </c>
      <c r="G1009" s="0" t="inlineStr">
        <is>
          <t>MENS</t>
        </is>
      </c>
      <c r="H1009" s="0" t="inlineStr">
        <is>
          <t>STANDARD MENS</t>
        </is>
      </c>
      <c r="I1009" s="0">
        <v>14.99</v>
      </c>
      <c r="J1009" s="0">
        <v>128</v>
      </c>
    </row>
    <row r="1010" spans="1:10" customHeight="0">
      <c r="A1010" s="0">
        <f>HYPERLINK("https://dl.dropboxusercontent.com/scl/fi/b1urd165h8a3585gc7lgs/rio-132654-af.jpg?rlkey=y72k0a3u55q5exvce2b5o2lk3&amp;dl=0","Click to download Image")</f>
      </c>
      <c r="C1010" s="0" t="inlineStr">
        <is>
          <t>Rio Men's Cap</t>
        </is>
      </c>
      <c r="D1010" s="0" t="inlineStr">
        <is>
          <t>'132654</t>
        </is>
      </c>
      <c r="E1010" s="0" t="inlineStr">
        <is>
          <t>UNI RIO A PE:132654</t>
        </is>
      </c>
      <c r="F1010" s="0" t="inlineStr">
        <is>
          <t>'702132654006</t>
        </is>
      </c>
      <c r="G1010" s="0" t="inlineStr">
        <is>
          <t>MENS</t>
        </is>
      </c>
      <c r="H1010" s="0" t="inlineStr">
        <is>
          <t>STANDARD MENS</t>
        </is>
      </c>
      <c r="I1010" s="0">
        <v>14.99</v>
      </c>
      <c r="J1010" s="0">
        <v>129</v>
      </c>
    </row>
    <row r="1011" spans="1:10" customHeight="0">
      <c r="A1011" s="0">
        <f>HYPERLINK("https://dl.dropboxusercontent.com/scl/fi/vu815686qvvkfly9x3sy6/rio-132655-tn.jpg?rlkey=sbfcsds9tybi9ddtihs3z5hs7&amp;dl=0","Click to download Image")</f>
      </c>
      <c r="C1011" s="0" t="inlineStr">
        <is>
          <t>Rio Men's Cap</t>
        </is>
      </c>
      <c r="D1011" s="0" t="inlineStr">
        <is>
          <t>'132655</t>
        </is>
      </c>
      <c r="E1011" s="0" t="inlineStr">
        <is>
          <t>UNI RIO A BK:132655</t>
        </is>
      </c>
      <c r="F1011" s="0" t="inlineStr">
        <is>
          <t>'702132655003</t>
        </is>
      </c>
      <c r="G1011" s="0" t="inlineStr">
        <is>
          <t>MENS</t>
        </is>
      </c>
      <c r="H1011" s="0" t="inlineStr">
        <is>
          <t>STANDARD MENS</t>
        </is>
      </c>
      <c r="I1011" s="0">
        <v>14.99</v>
      </c>
      <c r="J1011" s="0">
        <v>38</v>
      </c>
    </row>
    <row r="1012" spans="1:10" customHeight="0">
      <c r="A1012" s="0">
        <f>HYPERLINK("https://dl.dropboxusercontent.com/scl/fi/ayjjnvppak5fhuizpli83/rami-132565-tn.jpg?rlkey=723bltx56lhmc9905jep01a0l&amp;dl=0","Click to download Image")</f>
      </c>
      <c r="C1012" s="0" t="inlineStr">
        <is>
          <t>Rami Men's Knit Beanie</t>
        </is>
      </c>
      <c r="D1012" s="0" t="inlineStr">
        <is>
          <t>'132565</t>
        </is>
      </c>
      <c r="E1012" s="0" t="inlineStr">
        <is>
          <t>UNI RAMI A BK:132565</t>
        </is>
      </c>
      <c r="F1012" s="0" t="inlineStr">
        <is>
          <t>'702132565012</t>
        </is>
      </c>
      <c r="G1012" s="0" t="inlineStr">
        <is>
          <t>MENS</t>
        </is>
      </c>
      <c r="H1012" s="0" t="inlineStr">
        <is>
          <t>ADULT</t>
        </is>
      </c>
      <c r="I1012" s="0">
        <v>14.99</v>
      </c>
      <c r="J1012" s="0">
        <v>112</v>
      </c>
    </row>
    <row r="1013" spans="1:10" customHeight="0">
      <c r="A1013" s="0">
        <f>HYPERLINK("https://dl.dropboxusercontent.com/scl/fi/0vrmfuiudm031mgb1lp7d/rami-132566-tn.jpg?rlkey=4n3gvsgskc0q48cd3bw5rycj0&amp;dl=0","Click to download Image")</f>
      </c>
      <c r="C1013" s="0" t="inlineStr">
        <is>
          <t>Rami Men's Knit Beanie</t>
        </is>
      </c>
      <c r="D1013" s="0" t="inlineStr">
        <is>
          <t>'132566</t>
        </is>
      </c>
      <c r="E1013" s="0" t="inlineStr">
        <is>
          <t>UNI RAMI A BK:132566</t>
        </is>
      </c>
      <c r="F1013" s="0" t="inlineStr">
        <is>
          <t>'702132566019</t>
        </is>
      </c>
      <c r="G1013" s="0" t="inlineStr">
        <is>
          <t>MENS</t>
        </is>
      </c>
      <c r="H1013" s="0" t="inlineStr">
        <is>
          <t>ADULT</t>
        </is>
      </c>
      <c r="I1013" s="0">
        <v>14.99</v>
      </c>
      <c r="J1013" s="0">
        <v>112</v>
      </c>
    </row>
    <row r="1014" spans="1:10" customHeight="0">
      <c r="A1014" s="0">
        <f>HYPERLINK("https://dl.dropboxusercontent.com/scl/fi/xczmu6n0vt96ddzvmoknk/rami-132567-b.jpg?rlkey=uvrd73s37w42q7087fppdxc8w&amp;dl=0","Click to download Image")</f>
      </c>
      <c r="C1014" s="0" t="inlineStr">
        <is>
          <t>Rami Men's Knit Beanie</t>
        </is>
      </c>
      <c r="D1014" s="0" t="inlineStr">
        <is>
          <t>'132567</t>
        </is>
      </c>
      <c r="E1014" s="0" t="inlineStr">
        <is>
          <t>UNI RAMI A GD:132567</t>
        </is>
      </c>
      <c r="F1014" s="0" t="inlineStr">
        <is>
          <t>'702132567016</t>
        </is>
      </c>
      <c r="G1014" s="0" t="inlineStr">
        <is>
          <t>MENS</t>
        </is>
      </c>
      <c r="H1014" s="0" t="inlineStr">
        <is>
          <t>ADULT</t>
        </is>
      </c>
      <c r="I1014" s="0">
        <v>14.99</v>
      </c>
      <c r="J1014" s="0">
        <v>136</v>
      </c>
    </row>
    <row r="1015" spans="1:10" customHeight="0">
      <c r="A1015" s="0">
        <f>HYPERLINK("https://dl.dropboxusercontent.com/scl/fi/qy8tp3cni9myxqi1qpyuo/rami-132568-tn.jpg?rlkey=ptvvnvy192tllmoumrl06gynv&amp;dl=0","Click to download Image")</f>
      </c>
      <c r="C1015" s="0" t="inlineStr">
        <is>
          <t>Rami Men's Knit Beanie</t>
        </is>
      </c>
      <c r="D1015" s="0" t="inlineStr">
        <is>
          <t>'132568</t>
        </is>
      </c>
      <c r="E1015" s="0" t="inlineStr">
        <is>
          <t>UNI RAMI A BK:132568</t>
        </is>
      </c>
      <c r="F1015" s="0" t="inlineStr">
        <is>
          <t>'702132568013</t>
        </is>
      </c>
      <c r="G1015" s="0" t="inlineStr">
        <is>
          <t>MENS</t>
        </is>
      </c>
      <c r="H1015" s="0" t="inlineStr">
        <is>
          <t>ADULT</t>
        </is>
      </c>
      <c r="I1015" s="0">
        <v>14.99</v>
      </c>
      <c r="J1015" s="0">
        <v>64</v>
      </c>
    </row>
    <row r="1016" spans="1:10" customHeight="0">
      <c r="A1016" s="0">
        <f>HYPERLINK("https://dl.dropboxusercontent.com/scl/fi/58qnunybsg0ckywqehny3/rami-132569-tn.jpg?rlkey=r9ehmmpodhbm9ogo6180k2i3k&amp;dl=0","Click to download Image")</f>
      </c>
      <c r="C1016" s="0" t="inlineStr">
        <is>
          <t>Rami Men's Knit Beanie</t>
        </is>
      </c>
      <c r="D1016" s="0" t="inlineStr">
        <is>
          <t>'132569</t>
        </is>
      </c>
      <c r="E1016" s="0" t="inlineStr">
        <is>
          <t>UNI RAMI A BK:132569</t>
        </is>
      </c>
      <c r="F1016" s="0" t="inlineStr">
        <is>
          <t>'702132569010</t>
        </is>
      </c>
      <c r="G1016" s="0" t="inlineStr">
        <is>
          <t>MENS</t>
        </is>
      </c>
      <c r="H1016" s="0" t="inlineStr">
        <is>
          <t>ADULT</t>
        </is>
      </c>
      <c r="I1016" s="0">
        <v>14.99</v>
      </c>
      <c r="J1016" s="0">
        <v>64</v>
      </c>
    </row>
    <row r="1017" spans="1:10" customHeight="0">
      <c r="A1017" s="0">
        <f>HYPERLINK("https://dl.dropboxusercontent.com/scl/fi/k90pelacixijp4r3qsyds/rami-132571-tn.jpg?rlkey=6ymr8xreqscr3po8g7iempn03&amp;dl=0","Click to download Image")</f>
      </c>
      <c r="C1017" s="0" t="inlineStr">
        <is>
          <t>Rami Men's Knit Beanie</t>
        </is>
      </c>
      <c r="D1017" s="0" t="inlineStr">
        <is>
          <t>'132571</t>
        </is>
      </c>
      <c r="E1017" s="0" t="inlineStr">
        <is>
          <t>UNI RAMI A PE:132571</t>
        </is>
      </c>
      <c r="F1017" s="0" t="inlineStr">
        <is>
          <t>'702132571013</t>
        </is>
      </c>
      <c r="G1017" s="0" t="inlineStr">
        <is>
          <t>MENS</t>
        </is>
      </c>
      <c r="H1017" s="0" t="inlineStr">
        <is>
          <t>ADULT</t>
        </is>
      </c>
      <c r="I1017" s="0">
        <v>14.99</v>
      </c>
      <c r="J1017" s="0">
        <v>136</v>
      </c>
    </row>
    <row r="1018" spans="1:10" customHeight="0">
      <c r="A1018" s="0">
        <f>HYPERLINK("https://dl.dropboxusercontent.com/scl/fi/1wn499or2uh42u5dj8hn5/rami-132572-tn.jpg?rlkey=vkpu45ytqycq6yjrt2fv8uvc6&amp;dl=0","Click to download Image")</f>
      </c>
      <c r="C1018" s="0" t="inlineStr">
        <is>
          <t>Rami Men's Knit Beanie</t>
        </is>
      </c>
      <c r="D1018" s="0" t="inlineStr">
        <is>
          <t>'132572</t>
        </is>
      </c>
      <c r="E1018" s="0" t="inlineStr">
        <is>
          <t>UNI RAMI A BK:132572</t>
        </is>
      </c>
      <c r="F1018" s="0" t="inlineStr">
        <is>
          <t>'702132572010</t>
        </is>
      </c>
      <c r="G1018" s="0" t="inlineStr">
        <is>
          <t>MENS</t>
        </is>
      </c>
      <c r="H1018" s="0" t="inlineStr">
        <is>
          <t>ADULT</t>
        </is>
      </c>
      <c r="I1018" s="0">
        <v>14.99</v>
      </c>
      <c r="J1018" s="0">
        <v>136</v>
      </c>
    </row>
    <row r="1019" spans="1:10" customHeight="0">
      <c r="A1019" s="0">
        <f>HYPERLINK("https://dl.dropboxusercontent.com/scl/fi/kg0dvr8kieuou0l0gocp8/rami-132573-tn.jpg?rlkey=a2d78eenpbe6ocbsfqsngq7ok&amp;dl=0","Click to download Image")</f>
      </c>
      <c r="C1019" s="0" t="inlineStr">
        <is>
          <t>Rami Men's Knit Beanie</t>
        </is>
      </c>
      <c r="D1019" s="0" t="inlineStr">
        <is>
          <t>'132573</t>
        </is>
      </c>
      <c r="E1019" s="0" t="inlineStr">
        <is>
          <t>UNI RAMI A BK:132573</t>
        </is>
      </c>
      <c r="F1019" s="0" t="inlineStr">
        <is>
          <t>'702132573017</t>
        </is>
      </c>
      <c r="G1019" s="0" t="inlineStr">
        <is>
          <t>MENS</t>
        </is>
      </c>
      <c r="H1019" s="0" t="inlineStr">
        <is>
          <t>ADULT</t>
        </is>
      </c>
      <c r="I1019" s="0">
        <v>14.99</v>
      </c>
      <c r="J1019" s="0">
        <v>112</v>
      </c>
    </row>
    <row r="1020" spans="1:10" customHeight="0">
      <c r="A1020" s="0">
        <f>HYPERLINK("https://dl.dropboxusercontent.com/scl/fi/ig9pe0dt5zwpvud6qrfpi/rami-132574-tn.jpg?rlkey=dvjs826b75ic1xvafy6o9genp&amp;dl=0","Click to download Image")</f>
      </c>
      <c r="C1020" s="0" t="inlineStr">
        <is>
          <t>Rami Men's Knit Beanie</t>
        </is>
      </c>
      <c r="D1020" s="0" t="inlineStr">
        <is>
          <t>'132574</t>
        </is>
      </c>
      <c r="E1020" s="0" t="inlineStr">
        <is>
          <t>UNI RAMI A GY:132574</t>
        </is>
      </c>
      <c r="F1020" s="0" t="inlineStr">
        <is>
          <t>'702132574014</t>
        </is>
      </c>
      <c r="G1020" s="0" t="inlineStr">
        <is>
          <t>MENS</t>
        </is>
      </c>
      <c r="H1020" s="0" t="inlineStr">
        <is>
          <t>ADULT</t>
        </is>
      </c>
      <c r="I1020" s="0">
        <v>14.99</v>
      </c>
      <c r="J1020" s="0">
        <v>64</v>
      </c>
    </row>
    <row r="1021" spans="1:10" customHeight="0">
      <c r="A1021" s="0">
        <f>HYPERLINK("https://dl.dropboxusercontent.com/scl/fi/vkvu7pm9hhmus8xa6c5ax/alpine-150440-f.jpg?rlkey=sjjwj7t7eqpv62tr98bc0z6na&amp;dl=0","Click to download Image")</f>
      </c>
      <c r="B1021" s="0">
        <f>HYPERLINK("https://dl.dropboxusercontent.com/scl/fi/mi2hvdzm8hyszh985jqg5/mens-t-shirt-size-chartsslate-cason.jpg?rlkey=6jci9xn1ijs7ylbufu2k57hky&amp;dl=0","Click to download SizeChart")</f>
      </c>
      <c r="C1021" s="0" t="inlineStr">
        <is>
          <t>Alpine Men's Short Sleeve Shirt</t>
        </is>
      </c>
      <c r="D1021" s="0" t="inlineStr">
        <is>
          <t>'150440</t>
        </is>
      </c>
      <c r="E1021" s="0" t="inlineStr">
        <is>
          <t>UNI ALPINE M BK:150440A-S</t>
        </is>
      </c>
      <c r="F1021" s="0" t="inlineStr">
        <is>
          <t>'802150440046</t>
        </is>
      </c>
      <c r="G1021" s="0" t="inlineStr">
        <is>
          <t>MENS</t>
        </is>
      </c>
      <c r="H1021" s="0" t="inlineStr">
        <is>
          <t>S</t>
        </is>
      </c>
      <c r="I1021" s="0">
        <v>29.99</v>
      </c>
      <c r="J1021" s="0">
        <v>7</v>
      </c>
    </row>
    <row r="1022" spans="1:10" customHeight="0">
      <c r="A1022" s="0">
        <f>HYPERLINK("https://dl.dropboxusercontent.com/scl/fi/vkvu7pm9hhmus8xa6c5ax/alpine-150440-f.jpg?rlkey=sjjwj7t7eqpv62tr98bc0z6na&amp;dl=0","Click to download Image")</f>
      </c>
      <c r="B1022" s="0">
        <f>HYPERLINK("https://dl.dropboxusercontent.com/scl/fi/mi2hvdzm8hyszh985jqg5/mens-t-shirt-size-chartsslate-cason.jpg?rlkey=6jci9xn1ijs7ylbufu2k57hky&amp;dl=0","Click to download SizeChart")</f>
      </c>
      <c r="C1022" s="0" t="inlineStr">
        <is>
          <t>Alpine Men's Short Sleeve Shirt</t>
        </is>
      </c>
      <c r="D1022" s="0" t="inlineStr">
        <is>
          <t>'150440</t>
        </is>
      </c>
      <c r="E1022" s="0" t="inlineStr">
        <is>
          <t>UNI ALPINE M BK:150440B-M</t>
        </is>
      </c>
      <c r="F1022" s="0" t="inlineStr">
        <is>
          <t>'802150440053</t>
        </is>
      </c>
      <c r="G1022" s="0" t="inlineStr">
        <is>
          <t>MENS</t>
        </is>
      </c>
      <c r="H1022" s="0" t="inlineStr">
        <is>
          <t>M</t>
        </is>
      </c>
      <c r="I1022" s="0">
        <v>29.99</v>
      </c>
      <c r="J1022" s="0">
        <v>18</v>
      </c>
    </row>
    <row r="1023" spans="1:10" customHeight="0">
      <c r="A1023" s="0">
        <f>HYPERLINK("https://dl.dropboxusercontent.com/scl/fi/vkvu7pm9hhmus8xa6c5ax/alpine-150440-f.jpg?rlkey=sjjwj7t7eqpv62tr98bc0z6na&amp;dl=0","Click to download Image")</f>
      </c>
      <c r="B1023" s="0">
        <f>HYPERLINK("https://dl.dropboxusercontent.com/scl/fi/mi2hvdzm8hyszh985jqg5/mens-t-shirt-size-chartsslate-cason.jpg?rlkey=6jci9xn1ijs7ylbufu2k57hky&amp;dl=0","Click to download SizeChart")</f>
      </c>
      <c r="C1023" s="0" t="inlineStr">
        <is>
          <t>Alpine Men's Short Sleeve Shirt</t>
        </is>
      </c>
      <c r="D1023" s="0" t="inlineStr">
        <is>
          <t>'150440</t>
        </is>
      </c>
      <c r="E1023" s="0" t="inlineStr">
        <is>
          <t>UNI ALPINE M BK:150440C-L</t>
        </is>
      </c>
      <c r="F1023" s="0" t="inlineStr">
        <is>
          <t>'802150440060</t>
        </is>
      </c>
      <c r="G1023" s="0" t="inlineStr">
        <is>
          <t>MENS</t>
        </is>
      </c>
      <c r="H1023" s="0" t="inlineStr">
        <is>
          <t>L</t>
        </is>
      </c>
      <c r="I1023" s="0">
        <v>29.99</v>
      </c>
      <c r="J1023" s="0">
        <v>31</v>
      </c>
    </row>
    <row r="1024" spans="1:10" customHeight="0">
      <c r="A1024" s="0">
        <f>HYPERLINK("https://dl.dropboxusercontent.com/scl/fi/vkvu7pm9hhmus8xa6c5ax/alpine-150440-f.jpg?rlkey=sjjwj7t7eqpv62tr98bc0z6na&amp;dl=0","Click to download Image")</f>
      </c>
      <c r="B1024" s="0">
        <f>HYPERLINK("https://dl.dropboxusercontent.com/scl/fi/mi2hvdzm8hyszh985jqg5/mens-t-shirt-size-chartsslate-cason.jpg?rlkey=6jci9xn1ijs7ylbufu2k57hky&amp;dl=0","Click to download SizeChart")</f>
      </c>
      <c r="C1024" s="0" t="inlineStr">
        <is>
          <t>Alpine Men's Short Sleeve Shirt</t>
        </is>
      </c>
      <c r="D1024" s="0" t="inlineStr">
        <is>
          <t>'150440</t>
        </is>
      </c>
      <c r="E1024" s="0" t="inlineStr">
        <is>
          <t>UNI ALPINE M BK:150440D-XL</t>
        </is>
      </c>
      <c r="F1024" s="0" t="inlineStr">
        <is>
          <t>'802150440077</t>
        </is>
      </c>
      <c r="G1024" s="0" t="inlineStr">
        <is>
          <t>MENS</t>
        </is>
      </c>
      <c r="H1024" s="0" t="inlineStr">
        <is>
          <t>XL</t>
        </is>
      </c>
      <c r="I1024" s="0">
        <v>29.99</v>
      </c>
      <c r="J1024" s="0">
        <v>31</v>
      </c>
    </row>
    <row r="1025" spans="1:10" customHeight="0">
      <c r="A1025" s="0">
        <f>HYPERLINK("https://dl.dropboxusercontent.com/scl/fi/vkvu7pm9hhmus8xa6c5ax/alpine-150440-f.jpg?rlkey=sjjwj7t7eqpv62tr98bc0z6na&amp;dl=0","Click to download Image")</f>
      </c>
      <c r="B1025" s="0">
        <f>HYPERLINK("https://dl.dropboxusercontent.com/scl/fi/mi2hvdzm8hyszh985jqg5/mens-t-shirt-size-chartsslate-cason.jpg?rlkey=6jci9xn1ijs7ylbufu2k57hky&amp;dl=0","Click to download SizeChart")</f>
      </c>
      <c r="C1025" s="0" t="inlineStr">
        <is>
          <t>Alpine Men's Short Sleeve Shirt</t>
        </is>
      </c>
      <c r="D1025" s="0" t="inlineStr">
        <is>
          <t>'150440</t>
        </is>
      </c>
      <c r="E1025" s="0" t="inlineStr">
        <is>
          <t>UNI ALPINE M BK:150440E-2XL</t>
        </is>
      </c>
      <c r="F1025" s="0" t="inlineStr">
        <is>
          <t>'802150440084</t>
        </is>
      </c>
      <c r="G1025" s="0" t="inlineStr">
        <is>
          <t>MENS</t>
        </is>
      </c>
      <c r="H1025" s="0" t="inlineStr">
        <is>
          <t>2XL</t>
        </is>
      </c>
      <c r="I1025" s="0">
        <v>31.99</v>
      </c>
      <c r="J1025" s="0">
        <v>20</v>
      </c>
    </row>
    <row r="1026" spans="1:10" customHeight="0">
      <c r="A1026" s="0">
        <f>HYPERLINK("https://dl.dropboxusercontent.com/scl/fi/vkvu7pm9hhmus8xa6c5ax/alpine-150440-f.jpg?rlkey=sjjwj7t7eqpv62tr98bc0z6na&amp;dl=0","Click to download Image")</f>
      </c>
      <c r="B1026" s="0">
        <f>HYPERLINK("https://dl.dropboxusercontent.com/scl/fi/mi2hvdzm8hyszh985jqg5/mens-t-shirt-size-chartsslate-cason.jpg?rlkey=6jci9xn1ijs7ylbufu2k57hky&amp;dl=0","Click to download SizeChart")</f>
      </c>
      <c r="C1026" s="0" t="inlineStr">
        <is>
          <t>Alpine Men's Short Sleeve Shirt</t>
        </is>
      </c>
      <c r="D1026" s="0" t="inlineStr">
        <is>
          <t>'150440</t>
        </is>
      </c>
      <c r="E1026" s="0" t="inlineStr">
        <is>
          <t>UNI ALPINE M BK:150440F-3XL</t>
        </is>
      </c>
      <c r="F1026" s="0" t="inlineStr">
        <is>
          <t>'802150440091</t>
        </is>
      </c>
      <c r="G1026" s="0" t="inlineStr">
        <is>
          <t>MENS</t>
        </is>
      </c>
      <c r="H1026" s="0" t="inlineStr">
        <is>
          <t>3XL</t>
        </is>
      </c>
      <c r="I1026" s="0">
        <v>31.99</v>
      </c>
      <c r="J1026" s="0">
        <v>11</v>
      </c>
    </row>
    <row r="1027" spans="1:10" customHeight="0">
      <c r="A1027" s="0">
        <f>HYPERLINK("https://dl.dropboxusercontent.com/scl/fi/qp1xb24s1ih9ivqfgu1sb/alpine-150438-f.jpg?rlkey=id9xoubmi131gwabhuexplf0k&amp;dl=0","Click to download Image")</f>
      </c>
      <c r="B1027" s="0">
        <f>HYPERLINK("https://dl.dropboxusercontent.com/scl/fi/mi2hvdzm8hyszh985jqg5/mens-t-shirt-size-chartsslate-cason.jpg?rlkey=6jci9xn1ijs7ylbufu2k57hky&amp;dl=0","Click to download SizeChart")</f>
      </c>
      <c r="C1027" s="0" t="inlineStr">
        <is>
          <t>Alpine Men's Short Sleeve Shirt</t>
        </is>
      </c>
      <c r="D1027" s="0" t="inlineStr">
        <is>
          <t>'150438</t>
        </is>
      </c>
      <c r="E1027" s="0" t="inlineStr">
        <is>
          <t>UNI ALPINE M PE:150438A-S</t>
        </is>
      </c>
      <c r="F1027" s="0" t="inlineStr">
        <is>
          <t>'802150438043</t>
        </is>
      </c>
      <c r="G1027" s="0" t="inlineStr">
        <is>
          <t>MENS</t>
        </is>
      </c>
      <c r="H1027" s="0" t="inlineStr">
        <is>
          <t>S</t>
        </is>
      </c>
      <c r="I1027" s="0">
        <v>29.99</v>
      </c>
      <c r="J1027" s="0">
        <v>8</v>
      </c>
    </row>
    <row r="1028" spans="1:10" customHeight="0">
      <c r="A1028" s="0">
        <f>HYPERLINK("https://dl.dropboxusercontent.com/scl/fi/qp1xb24s1ih9ivqfgu1sb/alpine-150438-f.jpg?rlkey=id9xoubmi131gwabhuexplf0k&amp;dl=0","Click to download Image")</f>
      </c>
      <c r="B1028" s="0">
        <f>HYPERLINK("https://dl.dropboxusercontent.com/scl/fi/mi2hvdzm8hyszh985jqg5/mens-t-shirt-size-chartsslate-cason.jpg?rlkey=6jci9xn1ijs7ylbufu2k57hky&amp;dl=0","Click to download SizeChart")</f>
      </c>
      <c r="C1028" s="0" t="inlineStr">
        <is>
          <t>Alpine Men's Short Sleeve Shirt</t>
        </is>
      </c>
      <c r="D1028" s="0" t="inlineStr">
        <is>
          <t>'150438</t>
        </is>
      </c>
      <c r="E1028" s="0" t="inlineStr">
        <is>
          <t>UNI ALPINE M PE:150438B-M</t>
        </is>
      </c>
      <c r="F1028" s="0" t="inlineStr">
        <is>
          <t>'802150438050</t>
        </is>
      </c>
      <c r="G1028" s="0" t="inlineStr">
        <is>
          <t>MENS</t>
        </is>
      </c>
      <c r="H1028" s="0" t="inlineStr">
        <is>
          <t>M</t>
        </is>
      </c>
      <c r="I1028" s="0">
        <v>29.99</v>
      </c>
      <c r="J1028" s="0">
        <v>19</v>
      </c>
    </row>
    <row r="1029" spans="1:10" customHeight="0">
      <c r="A1029" s="0">
        <f>HYPERLINK("https://dl.dropboxusercontent.com/scl/fi/qp1xb24s1ih9ivqfgu1sb/alpine-150438-f.jpg?rlkey=id9xoubmi131gwabhuexplf0k&amp;dl=0","Click to download Image")</f>
      </c>
      <c r="B1029" s="0">
        <f>HYPERLINK("https://dl.dropboxusercontent.com/scl/fi/mi2hvdzm8hyszh985jqg5/mens-t-shirt-size-chartsslate-cason.jpg?rlkey=6jci9xn1ijs7ylbufu2k57hky&amp;dl=0","Click to download SizeChart")</f>
      </c>
      <c r="C1029" s="0" t="inlineStr">
        <is>
          <t>Alpine Men's Short Sleeve Shirt</t>
        </is>
      </c>
      <c r="D1029" s="0" t="inlineStr">
        <is>
          <t>'150438</t>
        </is>
      </c>
      <c r="E1029" s="0" t="inlineStr">
        <is>
          <t>UNI ALPINE M PE:150438C-L</t>
        </is>
      </c>
      <c r="F1029" s="0" t="inlineStr">
        <is>
          <t>'802150438067</t>
        </is>
      </c>
      <c r="G1029" s="0" t="inlineStr">
        <is>
          <t>MENS</t>
        </is>
      </c>
      <c r="H1029" s="0" t="inlineStr">
        <is>
          <t>L</t>
        </is>
      </c>
      <c r="I1029" s="0">
        <v>29.99</v>
      </c>
      <c r="J1029" s="0">
        <v>33</v>
      </c>
    </row>
    <row r="1030" spans="1:10" customHeight="0">
      <c r="A1030" s="0">
        <f>HYPERLINK("https://dl.dropboxusercontent.com/scl/fi/qp1xb24s1ih9ivqfgu1sb/alpine-150438-f.jpg?rlkey=id9xoubmi131gwabhuexplf0k&amp;dl=0","Click to download Image")</f>
      </c>
      <c r="B1030" s="0">
        <f>HYPERLINK("https://dl.dropboxusercontent.com/scl/fi/mi2hvdzm8hyszh985jqg5/mens-t-shirt-size-chartsslate-cason.jpg?rlkey=6jci9xn1ijs7ylbufu2k57hky&amp;dl=0","Click to download SizeChart")</f>
      </c>
      <c r="C1030" s="0" t="inlineStr">
        <is>
          <t>Alpine Men's Short Sleeve Shirt</t>
        </is>
      </c>
      <c r="D1030" s="0" t="inlineStr">
        <is>
          <t>'150438</t>
        </is>
      </c>
      <c r="E1030" s="0" t="inlineStr">
        <is>
          <t>UNI ALPINE M PE:150438D-XL</t>
        </is>
      </c>
      <c r="F1030" s="0" t="inlineStr">
        <is>
          <t>'802150438074</t>
        </is>
      </c>
      <c r="G1030" s="0" t="inlineStr">
        <is>
          <t>MENS</t>
        </is>
      </c>
      <c r="H1030" s="0" t="inlineStr">
        <is>
          <t>XL</t>
        </is>
      </c>
      <c r="I1030" s="0">
        <v>29.99</v>
      </c>
      <c r="J1030" s="0">
        <v>33</v>
      </c>
    </row>
    <row r="1031" spans="1:10" customHeight="0">
      <c r="A1031" s="0">
        <f>HYPERLINK("https://dl.dropboxusercontent.com/scl/fi/qp1xb24s1ih9ivqfgu1sb/alpine-150438-f.jpg?rlkey=id9xoubmi131gwabhuexplf0k&amp;dl=0","Click to download Image")</f>
      </c>
      <c r="B1031" s="0">
        <f>HYPERLINK("https://dl.dropboxusercontent.com/scl/fi/mi2hvdzm8hyszh985jqg5/mens-t-shirt-size-chartsslate-cason.jpg?rlkey=6jci9xn1ijs7ylbufu2k57hky&amp;dl=0","Click to download SizeChart")</f>
      </c>
      <c r="C1031" s="0" t="inlineStr">
        <is>
          <t>Alpine Men's Short Sleeve Shirt</t>
        </is>
      </c>
      <c r="D1031" s="0" t="inlineStr">
        <is>
          <t>'150438</t>
        </is>
      </c>
      <c r="E1031" s="0" t="inlineStr">
        <is>
          <t>UNI ALPINE M PE:150438E-2XL</t>
        </is>
      </c>
      <c r="F1031" s="0" t="inlineStr">
        <is>
          <t>'802150438081</t>
        </is>
      </c>
      <c r="G1031" s="0" t="inlineStr">
        <is>
          <t>MENS</t>
        </is>
      </c>
      <c r="H1031" s="0" t="inlineStr">
        <is>
          <t>2XL</t>
        </is>
      </c>
      <c r="I1031" s="0">
        <v>31.99</v>
      </c>
      <c r="J1031" s="0">
        <v>21</v>
      </c>
    </row>
    <row r="1032" spans="1:10" customHeight="0">
      <c r="A1032" s="0">
        <f>HYPERLINK("https://dl.dropboxusercontent.com/scl/fi/qp1xb24s1ih9ivqfgu1sb/alpine-150438-f.jpg?rlkey=id9xoubmi131gwabhuexplf0k&amp;dl=0","Click to download Image")</f>
      </c>
      <c r="B1032" s="0">
        <f>HYPERLINK("https://dl.dropboxusercontent.com/scl/fi/mi2hvdzm8hyszh985jqg5/mens-t-shirt-size-chartsslate-cason.jpg?rlkey=6jci9xn1ijs7ylbufu2k57hky&amp;dl=0","Click to download SizeChart")</f>
      </c>
      <c r="C1032" s="0" t="inlineStr">
        <is>
          <t>Alpine Men's Short Sleeve Shirt</t>
        </is>
      </c>
      <c r="D1032" s="0" t="inlineStr">
        <is>
          <t>'150438</t>
        </is>
      </c>
      <c r="E1032" s="0" t="inlineStr">
        <is>
          <t>UNI ALPINE M PE:150438F-3XL</t>
        </is>
      </c>
      <c r="F1032" s="0" t="inlineStr">
        <is>
          <t>'802150438098</t>
        </is>
      </c>
      <c r="G1032" s="0" t="inlineStr">
        <is>
          <t>MENS</t>
        </is>
      </c>
      <c r="H1032" s="0" t="inlineStr">
        <is>
          <t>3XL</t>
        </is>
      </c>
      <c r="I1032" s="0">
        <v>31.99</v>
      </c>
      <c r="J1032" s="0">
        <v>12</v>
      </c>
    </row>
    <row r="1033" spans="1:10" customHeight="0">
      <c r="A1033" s="0">
        <f>HYPERLINK("https://dl.dropboxusercontent.com/scl/fi/s507zg7vaj2v4k4lik4kv/alpine-150439-f.jpg?rlkey=96tkae15q94uf4g0s4ws36ob5&amp;dl=0","Click to download Image")</f>
      </c>
      <c r="B1033" s="0">
        <f>HYPERLINK("https://dl.dropboxusercontent.com/scl/fi/mi2hvdzm8hyszh985jqg5/mens-t-shirt-size-chartsslate-cason.jpg?rlkey=6jci9xn1ijs7ylbufu2k57hky&amp;dl=0","Click to download SizeChart")</f>
      </c>
      <c r="C1033" s="0" t="inlineStr">
        <is>
          <t>Alpine Men's Short Sleeve Shirt</t>
        </is>
      </c>
      <c r="D1033" s="0" t="inlineStr">
        <is>
          <t>'150439</t>
        </is>
      </c>
      <c r="E1033" s="0" t="inlineStr">
        <is>
          <t>UNI ALPINE M GD:150439A-S</t>
        </is>
      </c>
      <c r="F1033" s="0" t="inlineStr">
        <is>
          <t>'802150439040</t>
        </is>
      </c>
      <c r="G1033" s="0" t="inlineStr">
        <is>
          <t>MENS</t>
        </is>
      </c>
      <c r="H1033" s="0" t="inlineStr">
        <is>
          <t>S</t>
        </is>
      </c>
      <c r="I1033" s="0">
        <v>29.99</v>
      </c>
      <c r="J1033" s="0">
        <v>8</v>
      </c>
    </row>
    <row r="1034" spans="1:10" customHeight="0">
      <c r="A1034" s="0">
        <f>HYPERLINK("https://dl.dropboxusercontent.com/scl/fi/s507zg7vaj2v4k4lik4kv/alpine-150439-f.jpg?rlkey=96tkae15q94uf4g0s4ws36ob5&amp;dl=0","Click to download Image")</f>
      </c>
      <c r="B1034" s="0">
        <f>HYPERLINK("https://dl.dropboxusercontent.com/scl/fi/mi2hvdzm8hyszh985jqg5/mens-t-shirt-size-chartsslate-cason.jpg?rlkey=6jci9xn1ijs7ylbufu2k57hky&amp;dl=0","Click to download SizeChart")</f>
      </c>
      <c r="C1034" s="0" t="inlineStr">
        <is>
          <t>Alpine Men's Short Sleeve Shirt</t>
        </is>
      </c>
      <c r="D1034" s="0" t="inlineStr">
        <is>
          <t>'150439</t>
        </is>
      </c>
      <c r="E1034" s="0" t="inlineStr">
        <is>
          <t>UNI ALPINE M GD:150439B-M</t>
        </is>
      </c>
      <c r="F1034" s="0" t="inlineStr">
        <is>
          <t>'802150439057</t>
        </is>
      </c>
      <c r="G1034" s="0" t="inlineStr">
        <is>
          <t>MENS</t>
        </is>
      </c>
      <c r="H1034" s="0" t="inlineStr">
        <is>
          <t>M</t>
        </is>
      </c>
      <c r="I1034" s="0">
        <v>29.99</v>
      </c>
      <c r="J1034" s="0">
        <v>19</v>
      </c>
    </row>
    <row r="1035" spans="1:10" customHeight="0">
      <c r="A1035" s="0">
        <f>HYPERLINK("https://dl.dropboxusercontent.com/scl/fi/s507zg7vaj2v4k4lik4kv/alpine-150439-f.jpg?rlkey=96tkae15q94uf4g0s4ws36ob5&amp;dl=0","Click to download Image")</f>
      </c>
      <c r="B1035" s="0">
        <f>HYPERLINK("https://dl.dropboxusercontent.com/scl/fi/mi2hvdzm8hyszh985jqg5/mens-t-shirt-size-chartsslate-cason.jpg?rlkey=6jci9xn1ijs7ylbufu2k57hky&amp;dl=0","Click to download SizeChart")</f>
      </c>
      <c r="C1035" s="0" t="inlineStr">
        <is>
          <t>Alpine Men's Short Sleeve Shirt</t>
        </is>
      </c>
      <c r="D1035" s="0" t="inlineStr">
        <is>
          <t>'150439</t>
        </is>
      </c>
      <c r="E1035" s="0" t="inlineStr">
        <is>
          <t>UNI ALPINE M GD:150439C-L</t>
        </is>
      </c>
      <c r="F1035" s="0" t="inlineStr">
        <is>
          <t>'802150439064</t>
        </is>
      </c>
      <c r="G1035" s="0" t="inlineStr">
        <is>
          <t>MENS</t>
        </is>
      </c>
      <c r="H1035" s="0" t="inlineStr">
        <is>
          <t>L</t>
        </is>
      </c>
      <c r="I1035" s="0">
        <v>29.99</v>
      </c>
      <c r="J1035" s="0">
        <v>33</v>
      </c>
    </row>
    <row r="1036" spans="1:10" customHeight="0">
      <c r="A1036" s="0">
        <f>HYPERLINK("https://dl.dropboxusercontent.com/scl/fi/s507zg7vaj2v4k4lik4kv/alpine-150439-f.jpg?rlkey=96tkae15q94uf4g0s4ws36ob5&amp;dl=0","Click to download Image")</f>
      </c>
      <c r="B1036" s="0">
        <f>HYPERLINK("https://dl.dropboxusercontent.com/scl/fi/mi2hvdzm8hyszh985jqg5/mens-t-shirt-size-chartsslate-cason.jpg?rlkey=6jci9xn1ijs7ylbufu2k57hky&amp;dl=0","Click to download SizeChart")</f>
      </c>
      <c r="C1036" s="0" t="inlineStr">
        <is>
          <t>Alpine Men's Short Sleeve Shirt</t>
        </is>
      </c>
      <c r="D1036" s="0" t="inlineStr">
        <is>
          <t>'150439</t>
        </is>
      </c>
      <c r="E1036" s="0" t="inlineStr">
        <is>
          <t>UNI ALPINE M GD:150439D-XL</t>
        </is>
      </c>
      <c r="F1036" s="0" t="inlineStr">
        <is>
          <t>'802150439071</t>
        </is>
      </c>
      <c r="G1036" s="0" t="inlineStr">
        <is>
          <t>MENS</t>
        </is>
      </c>
      <c r="H1036" s="0" t="inlineStr">
        <is>
          <t>XL</t>
        </is>
      </c>
      <c r="I1036" s="0">
        <v>29.99</v>
      </c>
      <c r="J1036" s="0">
        <v>33</v>
      </c>
    </row>
    <row r="1037" spans="1:10" customHeight="0">
      <c r="A1037" s="0">
        <f>HYPERLINK("https://dl.dropboxusercontent.com/scl/fi/s507zg7vaj2v4k4lik4kv/alpine-150439-f.jpg?rlkey=96tkae15q94uf4g0s4ws36ob5&amp;dl=0","Click to download Image")</f>
      </c>
      <c r="B1037" s="0">
        <f>HYPERLINK("https://dl.dropboxusercontent.com/scl/fi/mi2hvdzm8hyszh985jqg5/mens-t-shirt-size-chartsslate-cason.jpg?rlkey=6jci9xn1ijs7ylbufu2k57hky&amp;dl=0","Click to download SizeChart")</f>
      </c>
      <c r="C1037" s="0" t="inlineStr">
        <is>
          <t>Alpine Men's Short Sleeve Shirt</t>
        </is>
      </c>
      <c r="D1037" s="0" t="inlineStr">
        <is>
          <t>'150439</t>
        </is>
      </c>
      <c r="E1037" s="0" t="inlineStr">
        <is>
          <t>UNI ALPINE M GD:150439E-2XL</t>
        </is>
      </c>
      <c r="F1037" s="0" t="inlineStr">
        <is>
          <t>'802150439088</t>
        </is>
      </c>
      <c r="G1037" s="0" t="inlineStr">
        <is>
          <t>MENS</t>
        </is>
      </c>
      <c r="H1037" s="0" t="inlineStr">
        <is>
          <t>2XL</t>
        </is>
      </c>
      <c r="I1037" s="0">
        <v>31.99</v>
      </c>
      <c r="J1037" s="0">
        <v>21</v>
      </c>
    </row>
    <row r="1038" spans="1:10" customHeight="0">
      <c r="A1038" s="0">
        <f>HYPERLINK("https://dl.dropboxusercontent.com/scl/fi/s507zg7vaj2v4k4lik4kv/alpine-150439-f.jpg?rlkey=96tkae15q94uf4g0s4ws36ob5&amp;dl=0","Click to download Image")</f>
      </c>
      <c r="B1038" s="0">
        <f>HYPERLINK("https://dl.dropboxusercontent.com/scl/fi/mi2hvdzm8hyszh985jqg5/mens-t-shirt-size-chartsslate-cason.jpg?rlkey=6jci9xn1ijs7ylbufu2k57hky&amp;dl=0","Click to download SizeChart")</f>
      </c>
      <c r="C1038" s="0" t="inlineStr">
        <is>
          <t>Alpine Men's Short Sleeve Shirt</t>
        </is>
      </c>
      <c r="D1038" s="0" t="inlineStr">
        <is>
          <t>'150439</t>
        </is>
      </c>
      <c r="E1038" s="0" t="inlineStr">
        <is>
          <t>UNI ALPINE M GD:150439F-3XL</t>
        </is>
      </c>
      <c r="F1038" s="0" t="inlineStr">
        <is>
          <t>'802150439095</t>
        </is>
      </c>
      <c r="G1038" s="0" t="inlineStr">
        <is>
          <t>MENS</t>
        </is>
      </c>
      <c r="H1038" s="0" t="inlineStr">
        <is>
          <t>3XL</t>
        </is>
      </c>
      <c r="I1038" s="0">
        <v>31.99</v>
      </c>
      <c r="J1038" s="0">
        <v>12</v>
      </c>
    </row>
    <row r="1039" spans="1:10" customHeight="0">
      <c r="A1039" s="0">
        <f>HYPERLINK("https://dl.dropboxusercontent.com/scl/fi/60ea2fm7klvrzlnz2wpk3/dsc4451.jpg?rlkey=cafnia5750x46lzd3zpc7eyr9&amp;dl=0","Click to download Image")</f>
      </c>
      <c r="C1039" s="0" t="inlineStr">
        <is>
          <t>Parr Men's Cap</t>
        </is>
      </c>
      <c r="D1039" s="0" t="inlineStr">
        <is>
          <t>'103187-13</t>
        </is>
      </c>
      <c r="E1039" s="0" t="inlineStr">
        <is>
          <t>DK GOLD WASHED:103187-13</t>
        </is>
      </c>
      <c r="F1039" s="0" t="inlineStr">
        <is>
          <t>'000000000000</t>
        </is>
      </c>
      <c r="G1039" s="0" t="inlineStr">
        <is>
          <t>MENS</t>
        </is>
      </c>
      <c r="H1039" s="0" t="inlineStr">
        <is>
          <t>STANDARD MENS</t>
        </is>
      </c>
      <c r="I1039" s="0">
        <v>19.99</v>
      </c>
      <c r="J1039" s="0">
        <v>130</v>
      </c>
    </row>
    <row r="1040" spans="1:10" customHeight="0">
      <c r="A1040" s="0">
        <f>HYPERLINK("https://dl.dropboxusercontent.com/scl/fi/b8l13nylsn9k8tou1gdgz/100659f84423.jpg?rlkey=tktj0zv90pr9eq8ern358s5f5&amp;dl=0","Click to download Image")</f>
      </c>
      <c r="B1040" s="0">
        <f>HYPERLINK("https://dl.dropboxusercontent.com/scl/fi/vac5fi53fsggrfjktspe2/mens-d.jpg?rlkey=d069he7wtcvcru335pkls63k3&amp;dl=0","Click to download SizeChart")</f>
      </c>
      <c r="C1040" s="0" t="inlineStr">
        <is>
          <t>George Men's Midweight Hoodie</t>
        </is>
      </c>
      <c r="D1040" s="0" t="inlineStr">
        <is>
          <t>'100659</t>
        </is>
      </c>
      <c r="E1040" s="0" t="inlineStr">
        <is>
          <t>LEILAND:100659C-L</t>
        </is>
      </c>
      <c r="F1040" s="0" t="inlineStr">
        <is>
          <t>'800100659036</t>
        </is>
      </c>
      <c r="G1040" s="0" t="inlineStr">
        <is>
          <t>MENS</t>
        </is>
      </c>
      <c r="H1040" s="0" t="inlineStr">
        <is>
          <t>L</t>
        </is>
      </c>
      <c r="I1040" s="0">
        <v>34.99</v>
      </c>
      <c r="J1040" s="0">
        <v>4</v>
      </c>
    </row>
    <row r="1041" spans="1:10" customHeight="0">
      <c r="A1041" s="0">
        <f>HYPERLINK("https://dl.dropboxusercontent.com/scl/fi/b8l13nylsn9k8tou1gdgz/100659f84423.jpg?rlkey=tktj0zv90pr9eq8ern358s5f5&amp;dl=0","Click to download Image")</f>
      </c>
      <c r="B1041" s="0">
        <f>HYPERLINK("https://dl.dropboxusercontent.com/scl/fi/vac5fi53fsggrfjktspe2/mens-d.jpg?rlkey=d069he7wtcvcru335pkls63k3&amp;dl=0","Click to download SizeChart")</f>
      </c>
      <c r="C1041" s="0" t="inlineStr">
        <is>
          <t>George Men's Midweight Hoodie</t>
        </is>
      </c>
      <c r="D1041" s="0" t="inlineStr">
        <is>
          <t>'100659</t>
        </is>
      </c>
      <c r="E1041" s="0" t="inlineStr">
        <is>
          <t>LEILAND:100659E-2XL</t>
        </is>
      </c>
      <c r="F1041" s="0" t="inlineStr">
        <is>
          <t>'800100659050</t>
        </is>
      </c>
      <c r="G1041" s="0" t="inlineStr">
        <is>
          <t>MENS</t>
        </is>
      </c>
      <c r="H1041" s="0" t="inlineStr">
        <is>
          <t>2XL</t>
        </is>
      </c>
      <c r="I1041" s="0">
        <v>34.99</v>
      </c>
      <c r="J1041" s="0">
        <v>23</v>
      </c>
    </row>
    <row r="1042" spans="1:10" customHeight="0">
      <c r="A1042" s="0">
        <f>HYPERLINK("https://dl.dropboxusercontent.com/scl/fi/7oyq8k27v2m85hhe4u5go/114526m.jpg?rlkey=e4oak1rhtwkf1gj2uje4zyype&amp;dl=0","Click to download Image")</f>
      </c>
      <c r="B1042" s="0">
        <f>HYPERLINK("https://dl.dropboxusercontent.com/scl/fi/ruhnss6vow71j11rwr6l1/womens-t-shirt-size-chartslola.jpg?rlkey=8o1modoc6i2edpr1k0c7q2br0&amp;dl=0","Click to download SizeChart")</f>
      </c>
      <c r="C1042" s="0" t="inlineStr">
        <is>
          <t>Lola Women's Long Sleeve Shirt</t>
        </is>
      </c>
      <c r="D1042" s="0" t="inlineStr">
        <is>
          <t>'114526</t>
        </is>
      </c>
      <c r="E1042" s="0" t="inlineStr">
        <is>
          <t>UNI LOLA W PURPLE:114526A-S</t>
        </is>
      </c>
      <c r="F1042" s="0" t="inlineStr">
        <is>
          <t>'802114526045</t>
        </is>
      </c>
      <c r="G1042" s="0" t="inlineStr">
        <is>
          <t>WOMENS</t>
        </is>
      </c>
      <c r="H1042" s="0" t="inlineStr">
        <is>
          <t>S</t>
        </is>
      </c>
      <c r="I1042" s="0">
        <v>39.99</v>
      </c>
      <c r="J1042" s="0">
        <v>0</v>
      </c>
    </row>
    <row r="1043" spans="1:10" customHeight="0">
      <c r="A1043" s="0">
        <f>HYPERLINK("https://dl.dropboxusercontent.com/scl/fi/7oyq8k27v2m85hhe4u5go/114526m.jpg?rlkey=e4oak1rhtwkf1gj2uje4zyype&amp;dl=0","Click to download Image")</f>
      </c>
      <c r="B1043" s="0">
        <f>HYPERLINK("https://dl.dropboxusercontent.com/scl/fi/ruhnss6vow71j11rwr6l1/womens-t-shirt-size-chartslola.jpg?rlkey=8o1modoc6i2edpr1k0c7q2br0&amp;dl=0","Click to download SizeChart")</f>
      </c>
      <c r="C1043" s="0" t="inlineStr">
        <is>
          <t>Lola Women's Long Sleeve Shirt</t>
        </is>
      </c>
      <c r="D1043" s="0" t="inlineStr">
        <is>
          <t>'114526</t>
        </is>
      </c>
      <c r="E1043" s="0" t="inlineStr">
        <is>
          <t>UNI LOLA W PURPLE:114526B-M</t>
        </is>
      </c>
      <c r="F1043" s="0" t="inlineStr">
        <is>
          <t>'802114526052</t>
        </is>
      </c>
      <c r="G1043" s="0" t="inlineStr">
        <is>
          <t>WOMENS</t>
        </is>
      </c>
      <c r="H1043" s="0" t="inlineStr">
        <is>
          <t>M</t>
        </is>
      </c>
      <c r="I1043" s="0">
        <v>39.99</v>
      </c>
      <c r="J1043" s="0">
        <v>5</v>
      </c>
    </row>
    <row r="1044" spans="1:10" customHeight="0">
      <c r="A1044" s="0">
        <f>HYPERLINK("https://dl.dropboxusercontent.com/scl/fi/7oyq8k27v2m85hhe4u5go/114526m.jpg?rlkey=e4oak1rhtwkf1gj2uje4zyype&amp;dl=0","Click to download Image")</f>
      </c>
      <c r="B1044" s="0">
        <f>HYPERLINK("https://dl.dropboxusercontent.com/scl/fi/ruhnss6vow71j11rwr6l1/womens-t-shirt-size-chartslola.jpg?rlkey=8o1modoc6i2edpr1k0c7q2br0&amp;dl=0","Click to download SizeChart")</f>
      </c>
      <c r="C1044" s="0" t="inlineStr">
        <is>
          <t>Lola Women's Long Sleeve Shirt</t>
        </is>
      </c>
      <c r="D1044" s="0" t="inlineStr">
        <is>
          <t>'114526</t>
        </is>
      </c>
      <c r="E1044" s="0" t="inlineStr">
        <is>
          <t>UNI LOLA W PURPLE:114526C-L</t>
        </is>
      </c>
      <c r="F1044" s="0" t="inlineStr">
        <is>
          <t>'802114526069</t>
        </is>
      </c>
      <c r="G1044" s="0" t="inlineStr">
        <is>
          <t>WOMENS</t>
        </is>
      </c>
      <c r="H1044" s="0" t="inlineStr">
        <is>
          <t>L</t>
        </is>
      </c>
      <c r="I1044" s="0">
        <v>39.99</v>
      </c>
      <c r="J1044" s="0">
        <v>7</v>
      </c>
    </row>
    <row r="1045" spans="1:10" customHeight="0">
      <c r="A1045" s="0">
        <f>HYPERLINK("https://dl.dropboxusercontent.com/scl/fi/7oyq8k27v2m85hhe4u5go/114526m.jpg?rlkey=e4oak1rhtwkf1gj2uje4zyype&amp;dl=0","Click to download Image")</f>
      </c>
      <c r="B1045" s="0">
        <f>HYPERLINK("https://dl.dropboxusercontent.com/scl/fi/ruhnss6vow71j11rwr6l1/womens-t-shirt-size-chartslola.jpg?rlkey=8o1modoc6i2edpr1k0c7q2br0&amp;dl=0","Click to download SizeChart")</f>
      </c>
      <c r="C1045" s="0" t="inlineStr">
        <is>
          <t>Lola Women's Long Sleeve Shirt</t>
        </is>
      </c>
      <c r="D1045" s="0" t="inlineStr">
        <is>
          <t>'114526</t>
        </is>
      </c>
      <c r="E1045" s="0" t="inlineStr">
        <is>
          <t>UNI LOLA W PURPLE:114526D-XL</t>
        </is>
      </c>
      <c r="F1045" s="0" t="inlineStr">
        <is>
          <t>'802114526076</t>
        </is>
      </c>
      <c r="G1045" s="0" t="inlineStr">
        <is>
          <t>WOMENS</t>
        </is>
      </c>
      <c r="H1045" s="0" t="inlineStr">
        <is>
          <t>XL</t>
        </is>
      </c>
      <c r="I1045" s="0">
        <v>39.99</v>
      </c>
      <c r="J1045" s="0">
        <v>0</v>
      </c>
    </row>
    <row r="1046" spans="1:10" customHeight="0">
      <c r="A1046" s="0">
        <f>HYPERLINK("https://dl.dropboxusercontent.com/scl/fi/7oyq8k27v2m85hhe4u5go/114526m.jpg?rlkey=e4oak1rhtwkf1gj2uje4zyype&amp;dl=0","Click to download Image")</f>
      </c>
      <c r="B1046" s="0">
        <f>HYPERLINK("https://dl.dropboxusercontent.com/scl/fi/ruhnss6vow71j11rwr6l1/womens-t-shirt-size-chartslola.jpg?rlkey=8o1modoc6i2edpr1k0c7q2br0&amp;dl=0","Click to download SizeChart")</f>
      </c>
      <c r="C1046" s="0" t="inlineStr">
        <is>
          <t>Lola Women's Long Sleeve Shirt</t>
        </is>
      </c>
      <c r="D1046" s="0" t="inlineStr">
        <is>
          <t>'114526</t>
        </is>
      </c>
      <c r="E1046" s="0" t="inlineStr">
        <is>
          <t>UNI LOLA W PURPLE:114526E-2XL</t>
        </is>
      </c>
      <c r="F1046" s="0" t="inlineStr">
        <is>
          <t>'802114526083</t>
        </is>
      </c>
      <c r="G1046" s="0" t="inlineStr">
        <is>
          <t>WOMENS</t>
        </is>
      </c>
      <c r="H1046" s="0" t="inlineStr">
        <is>
          <t>2XL</t>
        </is>
      </c>
      <c r="I1046" s="0">
        <v>41.99</v>
      </c>
      <c r="J1046" s="0">
        <v>3</v>
      </c>
    </row>
    <row r="1047" spans="1:10" customHeight="0">
      <c r="A1047" s="0">
        <f>HYPERLINK("https://dl.dropboxusercontent.com/scl/fi/7oyq8k27v2m85hhe4u5go/114526m.jpg?rlkey=e4oak1rhtwkf1gj2uje4zyype&amp;dl=0","Click to download Image")</f>
      </c>
      <c r="B1047" s="0">
        <f>HYPERLINK("https://dl.dropboxusercontent.com/scl/fi/ruhnss6vow71j11rwr6l1/womens-t-shirt-size-chartslola.jpg?rlkey=8o1modoc6i2edpr1k0c7q2br0&amp;dl=0","Click to download SizeChart")</f>
      </c>
      <c r="C1047" s="0" t="inlineStr">
        <is>
          <t>Lola Women's Long Sleeve Shirt</t>
        </is>
      </c>
      <c r="D1047" s="0" t="inlineStr">
        <is>
          <t>'114526</t>
        </is>
      </c>
      <c r="E1047" s="0" t="inlineStr">
        <is>
          <t>UNI LOLA W PURPLE:114526F-3XL</t>
        </is>
      </c>
      <c r="F1047" s="0" t="inlineStr">
        <is>
          <t>'802114526090</t>
        </is>
      </c>
      <c r="G1047" s="0" t="inlineStr">
        <is>
          <t>WOMENS</t>
        </is>
      </c>
      <c r="H1047" s="0" t="inlineStr">
        <is>
          <t>3XL</t>
        </is>
      </c>
      <c r="I1047" s="0">
        <v>41.99</v>
      </c>
      <c r="J1047" s="0">
        <v>1</v>
      </c>
    </row>
    <row r="1048" spans="1:10" customHeight="0">
      <c r="A1048" s="0">
        <f>HYPERLINK("https://dl.dropboxusercontent.com/scl/fi/7oyq8k27v2m85hhe4u5go/114526m.jpg?rlkey=e4oak1rhtwkf1gj2uje4zyype&amp;dl=0","Click to download Image")</f>
      </c>
      <c r="B1048" s="0">
        <f>HYPERLINK("https://dl.dropboxusercontent.com/scl/fi/ruhnss6vow71j11rwr6l1/womens-t-shirt-size-chartslola.jpg?rlkey=8o1modoc6i2edpr1k0c7q2br0&amp;dl=0","Click to download SizeChart")</f>
      </c>
      <c r="C1048" s="0" t="inlineStr">
        <is>
          <t>Lola Women's Long Sleeve Shirt</t>
        </is>
      </c>
      <c r="D1048" s="0" t="inlineStr">
        <is>
          <t>'114526</t>
        </is>
      </c>
      <c r="E1048" s="0" t="inlineStr">
        <is>
          <t>UNI LOLA W PURPLE 12 PACK:114526Z-12PK</t>
        </is>
      </c>
      <c r="F1048" s="0" t="inlineStr">
        <is>
          <t>'802114526991</t>
        </is>
      </c>
      <c r="G1048" s="0" t="inlineStr">
        <is>
          <t>WOMENS</t>
        </is>
      </c>
      <c r="H1048" s="0" t="inlineStr">
        <is>
          <t>12 PACK</t>
        </is>
      </c>
      <c r="I1048" s="0">
        <v>384</v>
      </c>
      <c r="J1048" s="0">
        <v>0</v>
      </c>
    </row>
    <row r="1049" spans="1:10" customHeight="0">
      <c r="A1049" s="0">
        <f>HYPERLINK("https://dl.dropboxusercontent.com/scl/fi/2ih8fkds3gl8oyaj1vr3y/kent-137487f.jpg?rlkey=zm9g4vmo9hlcm120bvyplgur6&amp;dl=0","Click to download Image")</f>
      </c>
      <c r="B1049" s="0">
        <f>HYPERLINK("https://dl.dropboxusercontent.com/scl/fi/5y73xy7y35goxkl25ec48/graphic-update2022-mens.jpg?rlkey=7paoo5iejucbso17gylhqdfof&amp;dl=0","Click to download SizeChart")</f>
      </c>
      <c r="C1049" s="0" t="inlineStr">
        <is>
          <t>Kent Men's Midweight Sweatshirt</t>
        </is>
      </c>
      <c r="D1049" s="0" t="inlineStr">
        <is>
          <t>'137487</t>
        </is>
      </c>
      <c r="E1049" s="0" t="inlineStr">
        <is>
          <t>UNI KENT M PE:137487A-S</t>
        </is>
      </c>
      <c r="F1049" s="0" t="inlineStr">
        <is>
          <t>'802137487040</t>
        </is>
      </c>
      <c r="G1049" s="0" t="inlineStr">
        <is>
          <t>MENS</t>
        </is>
      </c>
      <c r="H1049" s="0" t="inlineStr">
        <is>
          <t>S</t>
        </is>
      </c>
      <c r="I1049" s="0">
        <v>34.99</v>
      </c>
      <c r="J1049" s="0">
        <v>14</v>
      </c>
    </row>
    <row r="1050" spans="1:10" customHeight="0">
      <c r="A1050" s="0">
        <f>HYPERLINK("https://dl.dropboxusercontent.com/scl/fi/2ih8fkds3gl8oyaj1vr3y/kent-137487f.jpg?rlkey=zm9g4vmo9hlcm120bvyplgur6&amp;dl=0","Click to download Image")</f>
      </c>
      <c r="B1050" s="0">
        <f>HYPERLINK("https://dl.dropboxusercontent.com/scl/fi/5y73xy7y35goxkl25ec48/graphic-update2022-mens.jpg?rlkey=7paoo5iejucbso17gylhqdfof&amp;dl=0","Click to download SizeChart")</f>
      </c>
      <c r="C1050" s="0" t="inlineStr">
        <is>
          <t>Kent Men's Midweight Sweatshirt</t>
        </is>
      </c>
      <c r="D1050" s="0" t="inlineStr">
        <is>
          <t>'137487</t>
        </is>
      </c>
      <c r="E1050" s="0" t="inlineStr">
        <is>
          <t>UNI KENT M PE:137487B-M</t>
        </is>
      </c>
      <c r="F1050" s="0" t="inlineStr">
        <is>
          <t>'802137487057</t>
        </is>
      </c>
      <c r="G1050" s="0" t="inlineStr">
        <is>
          <t>MENS</t>
        </is>
      </c>
      <c r="H1050" s="0" t="inlineStr">
        <is>
          <t>M</t>
        </is>
      </c>
      <c r="I1050" s="0">
        <v>34.99</v>
      </c>
      <c r="J1050" s="0">
        <v>24</v>
      </c>
    </row>
    <row r="1051" spans="1:10" customHeight="0">
      <c r="A1051" s="0">
        <f>HYPERLINK("https://dl.dropboxusercontent.com/scl/fi/2ih8fkds3gl8oyaj1vr3y/kent-137487f.jpg?rlkey=zm9g4vmo9hlcm120bvyplgur6&amp;dl=0","Click to download Image")</f>
      </c>
      <c r="B1051" s="0">
        <f>HYPERLINK("https://dl.dropboxusercontent.com/scl/fi/5y73xy7y35goxkl25ec48/graphic-update2022-mens.jpg?rlkey=7paoo5iejucbso17gylhqdfof&amp;dl=0","Click to download SizeChart")</f>
      </c>
      <c r="C1051" s="0" t="inlineStr">
        <is>
          <t>Kent Men's Midweight Sweatshirt</t>
        </is>
      </c>
      <c r="D1051" s="0" t="inlineStr">
        <is>
          <t>'137487</t>
        </is>
      </c>
      <c r="E1051" s="0" t="inlineStr">
        <is>
          <t>UNI KENT M PE:137487C-L</t>
        </is>
      </c>
      <c r="F1051" s="0" t="inlineStr">
        <is>
          <t>'802137487064</t>
        </is>
      </c>
      <c r="G1051" s="0" t="inlineStr">
        <is>
          <t>MENS</t>
        </is>
      </c>
      <c r="H1051" s="0" t="inlineStr">
        <is>
          <t>L</t>
        </is>
      </c>
      <c r="I1051" s="0">
        <v>34.99</v>
      </c>
      <c r="J1051" s="0">
        <v>29</v>
      </c>
    </row>
    <row r="1052" spans="1:10" customHeight="0">
      <c r="A1052" s="0">
        <f>HYPERLINK("https://dl.dropboxusercontent.com/scl/fi/2ih8fkds3gl8oyaj1vr3y/kent-137487f.jpg?rlkey=zm9g4vmo9hlcm120bvyplgur6&amp;dl=0","Click to download Image")</f>
      </c>
      <c r="B1052" s="0">
        <f>HYPERLINK("https://dl.dropboxusercontent.com/scl/fi/5y73xy7y35goxkl25ec48/graphic-update2022-mens.jpg?rlkey=7paoo5iejucbso17gylhqdfof&amp;dl=0","Click to download SizeChart")</f>
      </c>
      <c r="C1052" s="0" t="inlineStr">
        <is>
          <t>Kent Men's Midweight Sweatshirt</t>
        </is>
      </c>
      <c r="D1052" s="0" t="inlineStr">
        <is>
          <t>'137487</t>
        </is>
      </c>
      <c r="E1052" s="0" t="inlineStr">
        <is>
          <t>UNI KENT M PE:137487D-XL</t>
        </is>
      </c>
      <c r="F1052" s="0" t="inlineStr">
        <is>
          <t>'802137487071</t>
        </is>
      </c>
      <c r="G1052" s="0" t="inlineStr">
        <is>
          <t>MENS</t>
        </is>
      </c>
      <c r="H1052" s="0" t="inlineStr">
        <is>
          <t>XL</t>
        </is>
      </c>
      <c r="I1052" s="0">
        <v>34.99</v>
      </c>
      <c r="J1052" s="0">
        <v>28</v>
      </c>
    </row>
    <row r="1053" spans="1:10" customHeight="0">
      <c r="A1053" s="0">
        <f>HYPERLINK("https://dl.dropboxusercontent.com/scl/fi/2ih8fkds3gl8oyaj1vr3y/kent-137487f.jpg?rlkey=zm9g4vmo9hlcm120bvyplgur6&amp;dl=0","Click to download Image")</f>
      </c>
      <c r="B1053" s="0">
        <f>HYPERLINK("https://dl.dropboxusercontent.com/scl/fi/5y73xy7y35goxkl25ec48/graphic-update2022-mens.jpg?rlkey=7paoo5iejucbso17gylhqdfof&amp;dl=0","Click to download SizeChart")</f>
      </c>
      <c r="C1053" s="0" t="inlineStr">
        <is>
          <t>Kent Men's Midweight Sweatshirt</t>
        </is>
      </c>
      <c r="D1053" s="0" t="inlineStr">
        <is>
          <t>'137487</t>
        </is>
      </c>
      <c r="E1053" s="0" t="inlineStr">
        <is>
          <t>UNI KENT M PE:137487E-2XL</t>
        </is>
      </c>
      <c r="F1053" s="0" t="inlineStr">
        <is>
          <t>'802137487088</t>
        </is>
      </c>
      <c r="G1053" s="0" t="inlineStr">
        <is>
          <t>MENS</t>
        </is>
      </c>
      <c r="H1053" s="0" t="inlineStr">
        <is>
          <t>2XL</t>
        </is>
      </c>
      <c r="I1053" s="0">
        <v>38.99</v>
      </c>
      <c r="J1053" s="0">
        <v>20</v>
      </c>
    </row>
    <row r="1054" spans="1:10" customHeight="0">
      <c r="A1054" s="0">
        <f>HYPERLINK("https://dl.dropboxusercontent.com/scl/fi/2ih8fkds3gl8oyaj1vr3y/kent-137487f.jpg?rlkey=zm9g4vmo9hlcm120bvyplgur6&amp;dl=0","Click to download Image")</f>
      </c>
      <c r="B1054" s="0">
        <f>HYPERLINK("https://dl.dropboxusercontent.com/scl/fi/5y73xy7y35goxkl25ec48/graphic-update2022-mens.jpg?rlkey=7paoo5iejucbso17gylhqdfof&amp;dl=0","Click to download SizeChart")</f>
      </c>
      <c r="C1054" s="0" t="inlineStr">
        <is>
          <t>Kent Men's Midweight Sweatshirt</t>
        </is>
      </c>
      <c r="D1054" s="0" t="inlineStr">
        <is>
          <t>'137487</t>
        </is>
      </c>
      <c r="E1054" s="0" t="inlineStr">
        <is>
          <t>UNI KENT M PE:137487F-3XL</t>
        </is>
      </c>
      <c r="F1054" s="0" t="inlineStr">
        <is>
          <t>'802137487095</t>
        </is>
      </c>
      <c r="G1054" s="0" t="inlineStr">
        <is>
          <t>MENS</t>
        </is>
      </c>
      <c r="H1054" s="0" t="inlineStr">
        <is>
          <t>3XL</t>
        </is>
      </c>
      <c r="I1054" s="0">
        <v>38.99</v>
      </c>
      <c r="J1054" s="0">
        <v>9</v>
      </c>
    </row>
    <row r="1055" spans="1:10" customHeight="0">
      <c r="A1055" s="0">
        <f>HYPERLINK("https://dl.dropboxusercontent.com/scl/fi/uvlbcti2hvgtt200qjmne/kent-137488f.jpg?rlkey=ciy8m60bxfjd0eor0e435yj5w&amp;dl=0","Click to download Image")</f>
      </c>
      <c r="B1055" s="0">
        <f>HYPERLINK("https://dl.dropboxusercontent.com/scl/fi/5y73xy7y35goxkl25ec48/graphic-update2022-mens.jpg?rlkey=7paoo5iejucbso17gylhqdfof&amp;dl=0","Click to download SizeChart")</f>
      </c>
      <c r="C1055" s="0" t="inlineStr">
        <is>
          <t>Kent Men's Midweight Sweatshirt</t>
        </is>
      </c>
      <c r="D1055" s="0" t="inlineStr">
        <is>
          <t>'137488</t>
        </is>
      </c>
      <c r="E1055" s="0" t="inlineStr">
        <is>
          <t>UNI KENT M GD:137488A-S</t>
        </is>
      </c>
      <c r="F1055" s="0" t="inlineStr">
        <is>
          <t>'802137488047</t>
        </is>
      </c>
      <c r="G1055" s="0" t="inlineStr">
        <is>
          <t>MENS</t>
        </is>
      </c>
      <c r="H1055" s="0" t="inlineStr">
        <is>
          <t>S</t>
        </is>
      </c>
      <c r="I1055" s="0">
        <v>34.99</v>
      </c>
      <c r="J1055" s="0">
        <v>14</v>
      </c>
    </row>
    <row r="1056" spans="1:10" customHeight="0">
      <c r="A1056" s="0">
        <f>HYPERLINK("https://dl.dropboxusercontent.com/scl/fi/uvlbcti2hvgtt200qjmne/kent-137488f.jpg?rlkey=ciy8m60bxfjd0eor0e435yj5w&amp;dl=0","Click to download Image")</f>
      </c>
      <c r="B1056" s="0">
        <f>HYPERLINK("https://dl.dropboxusercontent.com/scl/fi/5y73xy7y35goxkl25ec48/graphic-update2022-mens.jpg?rlkey=7paoo5iejucbso17gylhqdfof&amp;dl=0","Click to download SizeChart")</f>
      </c>
      <c r="C1056" s="0" t="inlineStr">
        <is>
          <t>Kent Men's Midweight Sweatshirt</t>
        </is>
      </c>
      <c r="D1056" s="0" t="inlineStr">
        <is>
          <t>'137488</t>
        </is>
      </c>
      <c r="E1056" s="0" t="inlineStr">
        <is>
          <t>UNI KENT M GD:137488B-M</t>
        </is>
      </c>
      <c r="F1056" s="0" t="inlineStr">
        <is>
          <t>'802137488054</t>
        </is>
      </c>
      <c r="G1056" s="0" t="inlineStr">
        <is>
          <t>MENS</t>
        </is>
      </c>
      <c r="H1056" s="0" t="inlineStr">
        <is>
          <t>M</t>
        </is>
      </c>
      <c r="I1056" s="0">
        <v>34.99</v>
      </c>
      <c r="J1056" s="0">
        <v>24</v>
      </c>
    </row>
    <row r="1057" spans="1:10" customHeight="0">
      <c r="A1057" s="0">
        <f>HYPERLINK("https://dl.dropboxusercontent.com/scl/fi/uvlbcti2hvgtt200qjmne/kent-137488f.jpg?rlkey=ciy8m60bxfjd0eor0e435yj5w&amp;dl=0","Click to download Image")</f>
      </c>
      <c r="B1057" s="0">
        <f>HYPERLINK("https://dl.dropboxusercontent.com/scl/fi/5y73xy7y35goxkl25ec48/graphic-update2022-mens.jpg?rlkey=7paoo5iejucbso17gylhqdfof&amp;dl=0","Click to download SizeChart")</f>
      </c>
      <c r="C1057" s="0" t="inlineStr">
        <is>
          <t>Kent Men's Midweight Sweatshirt</t>
        </is>
      </c>
      <c r="D1057" s="0" t="inlineStr">
        <is>
          <t>'137488</t>
        </is>
      </c>
      <c r="E1057" s="0" t="inlineStr">
        <is>
          <t>UNI KENT M GD:137488C-L</t>
        </is>
      </c>
      <c r="F1057" s="0" t="inlineStr">
        <is>
          <t>'802137488061</t>
        </is>
      </c>
      <c r="G1057" s="0" t="inlineStr">
        <is>
          <t>MENS</t>
        </is>
      </c>
      <c r="H1057" s="0" t="inlineStr">
        <is>
          <t>L</t>
        </is>
      </c>
      <c r="I1057" s="0">
        <v>34.99</v>
      </c>
      <c r="J1057" s="0">
        <v>29</v>
      </c>
    </row>
    <row r="1058" spans="1:10" customHeight="0">
      <c r="A1058" s="0">
        <f>HYPERLINK("https://dl.dropboxusercontent.com/scl/fi/uvlbcti2hvgtt200qjmne/kent-137488f.jpg?rlkey=ciy8m60bxfjd0eor0e435yj5w&amp;dl=0","Click to download Image")</f>
      </c>
      <c r="B1058" s="0">
        <f>HYPERLINK("https://dl.dropboxusercontent.com/scl/fi/5y73xy7y35goxkl25ec48/graphic-update2022-mens.jpg?rlkey=7paoo5iejucbso17gylhqdfof&amp;dl=0","Click to download SizeChart")</f>
      </c>
      <c r="C1058" s="0" t="inlineStr">
        <is>
          <t>Kent Men's Midweight Sweatshirt</t>
        </is>
      </c>
      <c r="D1058" s="0" t="inlineStr">
        <is>
          <t>'137488</t>
        </is>
      </c>
      <c r="E1058" s="0" t="inlineStr">
        <is>
          <t>UNI KENT M GD:137488D-XL</t>
        </is>
      </c>
      <c r="F1058" s="0" t="inlineStr">
        <is>
          <t>'802137488078</t>
        </is>
      </c>
      <c r="G1058" s="0" t="inlineStr">
        <is>
          <t>MENS</t>
        </is>
      </c>
      <c r="H1058" s="0" t="inlineStr">
        <is>
          <t>XL</t>
        </is>
      </c>
      <c r="I1058" s="0">
        <v>34.99</v>
      </c>
      <c r="J1058" s="0">
        <v>30</v>
      </c>
    </row>
    <row r="1059" spans="1:10" customHeight="0">
      <c r="A1059" s="0">
        <f>HYPERLINK("https://dl.dropboxusercontent.com/scl/fi/uvlbcti2hvgtt200qjmne/kent-137488f.jpg?rlkey=ciy8m60bxfjd0eor0e435yj5w&amp;dl=0","Click to download Image")</f>
      </c>
      <c r="B1059" s="0">
        <f>HYPERLINK("https://dl.dropboxusercontent.com/scl/fi/5y73xy7y35goxkl25ec48/graphic-update2022-mens.jpg?rlkey=7paoo5iejucbso17gylhqdfof&amp;dl=0","Click to download SizeChart")</f>
      </c>
      <c r="C1059" s="0" t="inlineStr">
        <is>
          <t>Kent Men's Midweight Sweatshirt</t>
        </is>
      </c>
      <c r="D1059" s="0" t="inlineStr">
        <is>
          <t>'137488</t>
        </is>
      </c>
      <c r="E1059" s="0" t="inlineStr">
        <is>
          <t>UNI KENT M GD:137488E-2XL</t>
        </is>
      </c>
      <c r="F1059" s="0" t="inlineStr">
        <is>
          <t>'802137488085</t>
        </is>
      </c>
      <c r="G1059" s="0" t="inlineStr">
        <is>
          <t>MENS</t>
        </is>
      </c>
      <c r="H1059" s="0" t="inlineStr">
        <is>
          <t>2XL</t>
        </is>
      </c>
      <c r="I1059" s="0">
        <v>38.99</v>
      </c>
      <c r="J1059" s="0">
        <v>19</v>
      </c>
    </row>
    <row r="1060" spans="1:10" customHeight="0">
      <c r="A1060" s="0">
        <f>HYPERLINK("https://dl.dropboxusercontent.com/scl/fi/uvlbcti2hvgtt200qjmne/kent-137488f.jpg?rlkey=ciy8m60bxfjd0eor0e435yj5w&amp;dl=0","Click to download Image")</f>
      </c>
      <c r="B1060" s="0">
        <f>HYPERLINK("https://dl.dropboxusercontent.com/scl/fi/5y73xy7y35goxkl25ec48/graphic-update2022-mens.jpg?rlkey=7paoo5iejucbso17gylhqdfof&amp;dl=0","Click to download SizeChart")</f>
      </c>
      <c r="C1060" s="0" t="inlineStr">
        <is>
          <t>Kent Men's Midweight Sweatshirt</t>
        </is>
      </c>
      <c r="D1060" s="0" t="inlineStr">
        <is>
          <t>'137488</t>
        </is>
      </c>
      <c r="E1060" s="0" t="inlineStr">
        <is>
          <t>UNI KENT M GD:137488F-3XL</t>
        </is>
      </c>
      <c r="F1060" s="0" t="inlineStr">
        <is>
          <t>'802137488092</t>
        </is>
      </c>
      <c r="G1060" s="0" t="inlineStr">
        <is>
          <t>MENS</t>
        </is>
      </c>
      <c r="H1060" s="0" t="inlineStr">
        <is>
          <t>3XL</t>
        </is>
      </c>
      <c r="I1060" s="0">
        <v>38.99</v>
      </c>
      <c r="J1060" s="0">
        <v>10</v>
      </c>
    </row>
    <row r="1061" spans="1:10" customHeight="0">
      <c r="A1061" s="0">
        <f>HYPERLINK("https://dl.dropboxusercontent.com/scl/fi/zrk84wlaxm5kkkixur9qa/kent-137489f.jpg?rlkey=e39fczkha9vxd67otbp928tfj&amp;dl=0","Click to download Image")</f>
      </c>
      <c r="B1061" s="0">
        <f>HYPERLINK("https://dl.dropboxusercontent.com/scl/fi/5y73xy7y35goxkl25ec48/graphic-update2022-mens.jpg?rlkey=7paoo5iejucbso17gylhqdfof&amp;dl=0","Click to download SizeChart")</f>
      </c>
      <c r="C1061" s="0" t="inlineStr">
        <is>
          <t>Kent Men's Midweight Sweatshirt</t>
        </is>
      </c>
      <c r="D1061" s="0" t="inlineStr">
        <is>
          <t>'137489</t>
        </is>
      </c>
      <c r="E1061" s="0" t="inlineStr">
        <is>
          <t>UNI KENT M HG:137489B-M</t>
        </is>
      </c>
      <c r="F1061" s="0" t="inlineStr">
        <is>
          <t>'802137489051</t>
        </is>
      </c>
      <c r="G1061" s="0" t="inlineStr">
        <is>
          <t>MENS</t>
        </is>
      </c>
      <c r="H1061" s="0" t="inlineStr">
        <is>
          <t>M</t>
        </is>
      </c>
      <c r="I1061" s="0">
        <v>34.99</v>
      </c>
      <c r="J1061" s="0">
        <v>15</v>
      </c>
    </row>
    <row r="1062" spans="1:10" customHeight="0">
      <c r="A1062" s="0">
        <f>HYPERLINK("https://dl.dropboxusercontent.com/scl/fi/zrk84wlaxm5kkkixur9qa/kent-137489f.jpg?rlkey=e39fczkha9vxd67otbp928tfj&amp;dl=0","Click to download Image")</f>
      </c>
      <c r="B1062" s="0">
        <f>HYPERLINK("https://dl.dropboxusercontent.com/scl/fi/5y73xy7y35goxkl25ec48/graphic-update2022-mens.jpg?rlkey=7paoo5iejucbso17gylhqdfof&amp;dl=0","Click to download SizeChart")</f>
      </c>
      <c r="C1062" s="0" t="inlineStr">
        <is>
          <t>Kent Men's Midweight Sweatshirt</t>
        </is>
      </c>
      <c r="D1062" s="0" t="inlineStr">
        <is>
          <t>'137489</t>
        </is>
      </c>
      <c r="E1062" s="0" t="inlineStr">
        <is>
          <t>UNI KENT M HG:137489C-L</t>
        </is>
      </c>
      <c r="F1062" s="0" t="inlineStr">
        <is>
          <t>'802137489068</t>
        </is>
      </c>
      <c r="G1062" s="0" t="inlineStr">
        <is>
          <t>MENS</t>
        </is>
      </c>
      <c r="H1062" s="0" t="inlineStr">
        <is>
          <t>L</t>
        </is>
      </c>
      <c r="I1062" s="0">
        <v>34.99</v>
      </c>
      <c r="J1062" s="0">
        <v>13</v>
      </c>
    </row>
    <row r="1063" spans="1:10" customHeight="0">
      <c r="A1063" s="0">
        <f>HYPERLINK("https://dl.dropboxusercontent.com/scl/fi/zrk84wlaxm5kkkixur9qa/kent-137489f.jpg?rlkey=e39fczkha9vxd67otbp928tfj&amp;dl=0","Click to download Image")</f>
      </c>
      <c r="B1063" s="0">
        <f>HYPERLINK("https://dl.dropboxusercontent.com/scl/fi/5y73xy7y35goxkl25ec48/graphic-update2022-mens.jpg?rlkey=7paoo5iejucbso17gylhqdfof&amp;dl=0","Click to download SizeChart")</f>
      </c>
      <c r="C1063" s="0" t="inlineStr">
        <is>
          <t>Kent Men's Midweight Sweatshirt</t>
        </is>
      </c>
      <c r="D1063" s="0" t="inlineStr">
        <is>
          <t>'137489</t>
        </is>
      </c>
      <c r="E1063" s="0" t="inlineStr">
        <is>
          <t>UNI KENT M HG:137489D-XL</t>
        </is>
      </c>
      <c r="F1063" s="0" t="inlineStr">
        <is>
          <t>'802137489075</t>
        </is>
      </c>
      <c r="G1063" s="0" t="inlineStr">
        <is>
          <t>MENS</t>
        </is>
      </c>
      <c r="H1063" s="0" t="inlineStr">
        <is>
          <t>XL</t>
        </is>
      </c>
      <c r="I1063" s="0">
        <v>34.99</v>
      </c>
      <c r="J1063" s="0">
        <v>18</v>
      </c>
    </row>
    <row r="1064" spans="1:10" customHeight="0">
      <c r="A1064" s="0">
        <f>HYPERLINK("https://dl.dropboxusercontent.com/scl/fi/zrk84wlaxm5kkkixur9qa/kent-137489f.jpg?rlkey=e39fczkha9vxd67otbp928tfj&amp;dl=0","Click to download Image")</f>
      </c>
      <c r="B1064" s="0">
        <f>HYPERLINK("https://dl.dropboxusercontent.com/scl/fi/5y73xy7y35goxkl25ec48/graphic-update2022-mens.jpg?rlkey=7paoo5iejucbso17gylhqdfof&amp;dl=0","Click to download SizeChart")</f>
      </c>
      <c r="C1064" s="0" t="inlineStr">
        <is>
          <t>Kent Men's Midweight Sweatshirt</t>
        </is>
      </c>
      <c r="D1064" s="0" t="inlineStr">
        <is>
          <t>'137489</t>
        </is>
      </c>
      <c r="E1064" s="0" t="inlineStr">
        <is>
          <t>UNI KENT M HG:137489F-3XL</t>
        </is>
      </c>
      <c r="F1064" s="0" t="inlineStr">
        <is>
          <t>'802137489099</t>
        </is>
      </c>
      <c r="G1064" s="0" t="inlineStr">
        <is>
          <t>MENS</t>
        </is>
      </c>
      <c r="H1064" s="0" t="inlineStr">
        <is>
          <t>3XL</t>
        </is>
      </c>
      <c r="I1064" s="0">
        <v>38.99</v>
      </c>
      <c r="J1064" s="0">
        <v>4</v>
      </c>
    </row>
    <row r="1065" spans="1:10" customHeight="0">
      <c r="A1065" s="0">
        <f>HYPERLINK("https://dl.dropboxusercontent.com/scl/fi/vgzfdldjy65vwyvhc2zgq/126079f.jpg?rlkey=s4n0fgwgbvg84m1netsn7zyw1&amp;dl=0","Click to download Image")</f>
      </c>
      <c r="C1065" s="0" t="inlineStr">
        <is>
          <t>Rupert Men's Cuffed Beanie</t>
        </is>
      </c>
      <c r="D1065" s="0" t="inlineStr">
        <is>
          <t>'126079</t>
        </is>
      </c>
      <c r="E1065" s="0" t="inlineStr">
        <is>
          <t>UNI RUPERT:126079</t>
        </is>
      </c>
      <c r="F1065" s="0" t="inlineStr">
        <is>
          <t>'702126079013</t>
        </is>
      </c>
      <c r="G1065" s="0" t="inlineStr">
        <is>
          <t>MENS</t>
        </is>
      </c>
      <c r="H1065" s="0" t="inlineStr">
        <is>
          <t>STANDARD MENS</t>
        </is>
      </c>
      <c r="I1065" s="0">
        <v>19.99</v>
      </c>
      <c r="J1065" s="0">
        <v>284</v>
      </c>
    </row>
    <row r="1066" spans="1:10" customHeight="0">
      <c r="A1066" s="0">
        <f>HYPERLINK("https://dl.dropboxusercontent.com/scl/fi/ohuoupbc197xntlgn1wrs/126077-ff.jpg?rlkey=9k5h0s4ys4ui2jrw19lhaemtg&amp;dl=0","Click to download Image")</f>
      </c>
      <c r="C1066" s="0" t="inlineStr">
        <is>
          <t>Warner Men's Uncuffed Beanie</t>
        </is>
      </c>
      <c r="D1066" s="0" t="inlineStr">
        <is>
          <t>'126077</t>
        </is>
      </c>
      <c r="E1066" s="0" t="inlineStr">
        <is>
          <t>UNI WARNER:126077</t>
        </is>
      </c>
      <c r="F1066" s="0" t="inlineStr">
        <is>
          <t>'702126077019</t>
        </is>
      </c>
      <c r="G1066" s="0" t="inlineStr">
        <is>
          <t>MENS</t>
        </is>
      </c>
      <c r="H1066" s="0" t="inlineStr">
        <is>
          <t>STANDARD MENS</t>
        </is>
      </c>
      <c r="I1066" s="0">
        <v>19.99</v>
      </c>
      <c r="J1066" s="0">
        <v>272</v>
      </c>
    </row>
    <row r="1067" spans="1:10" customHeight="0">
      <c r="A1067" s="0">
        <f>HYPERLINK("https://dl.dropboxusercontent.com/scl/fi/9mxs02shdk9xi3k9388ue/128681t.jpg?rlkey=yib3aciv3ui1rca3t7m24pl3p&amp;dl=0","Click to download Image")</f>
      </c>
      <c r="B1067" s="0">
        <f>HYPERLINK("https://dl.dropboxusercontent.com/scl/fi/qho66k182mrvg7qgnl1q7/2january-20201mens.jpg?rlkey=qsa1jzof0lw6qremg7sk7l3bb&amp;dl=0","Click to download SizeChart")</f>
      </c>
      <c r="C1067" s="0" t="inlineStr">
        <is>
          <t>Rowley Men's Midweight Sweatshirt</t>
        </is>
      </c>
      <c r="D1067" s="0" t="inlineStr">
        <is>
          <t>'128681</t>
        </is>
      </c>
      <c r="E1067" s="0" t="inlineStr">
        <is>
          <t>UNI ROWLEY M PE:128681A-S</t>
        </is>
      </c>
      <c r="F1067" s="0" t="inlineStr">
        <is>
          <t>'802128681044</t>
        </is>
      </c>
      <c r="G1067" s="0" t="inlineStr">
        <is>
          <t>MENS</t>
        </is>
      </c>
      <c r="H1067" s="0" t="inlineStr">
        <is>
          <t>S</t>
        </is>
      </c>
      <c r="I1067" s="0">
        <v>34.99</v>
      </c>
      <c r="J1067" s="0">
        <v>2</v>
      </c>
    </row>
    <row r="1068" spans="1:10" customHeight="0">
      <c r="A1068" s="0">
        <f>HYPERLINK("https://dl.dropboxusercontent.com/scl/fi/9mxs02shdk9xi3k9388ue/128681t.jpg?rlkey=yib3aciv3ui1rca3t7m24pl3p&amp;dl=0","Click to download Image")</f>
      </c>
      <c r="B1068" s="0">
        <f>HYPERLINK("https://dl.dropboxusercontent.com/scl/fi/qho66k182mrvg7qgnl1q7/2january-20201mens.jpg?rlkey=qsa1jzof0lw6qremg7sk7l3bb&amp;dl=0","Click to download SizeChart")</f>
      </c>
      <c r="C1068" s="0" t="inlineStr">
        <is>
          <t>Rowley Men's Midweight Sweatshirt</t>
        </is>
      </c>
      <c r="D1068" s="0" t="inlineStr">
        <is>
          <t>'128681</t>
        </is>
      </c>
      <c r="E1068" s="0" t="inlineStr">
        <is>
          <t>UNI ROWLEY M PE:128681B-M</t>
        </is>
      </c>
      <c r="F1068" s="0" t="inlineStr">
        <is>
          <t>'802128681051</t>
        </is>
      </c>
      <c r="G1068" s="0" t="inlineStr">
        <is>
          <t>MENS</t>
        </is>
      </c>
      <c r="H1068" s="0" t="inlineStr">
        <is>
          <t>M</t>
        </is>
      </c>
      <c r="I1068" s="0">
        <v>34.99</v>
      </c>
      <c r="J1068" s="0">
        <v>5</v>
      </c>
    </row>
    <row r="1069" spans="1:10" customHeight="0">
      <c r="A1069" s="0">
        <f>HYPERLINK("https://dl.dropboxusercontent.com/scl/fi/9mxs02shdk9xi3k9388ue/128681t.jpg?rlkey=yib3aciv3ui1rca3t7m24pl3p&amp;dl=0","Click to download Image")</f>
      </c>
      <c r="B1069" s="0">
        <f>HYPERLINK("https://dl.dropboxusercontent.com/scl/fi/qho66k182mrvg7qgnl1q7/2january-20201mens.jpg?rlkey=qsa1jzof0lw6qremg7sk7l3bb&amp;dl=0","Click to download SizeChart")</f>
      </c>
      <c r="C1069" s="0" t="inlineStr">
        <is>
          <t>Rowley Men's Midweight Sweatshirt</t>
        </is>
      </c>
      <c r="D1069" s="0" t="inlineStr">
        <is>
          <t>'128681</t>
        </is>
      </c>
      <c r="E1069" s="0" t="inlineStr">
        <is>
          <t>UNI ROWLEY M PE:128681C-L</t>
        </is>
      </c>
      <c r="F1069" s="0" t="inlineStr">
        <is>
          <t>'802128681068</t>
        </is>
      </c>
      <c r="G1069" s="0" t="inlineStr">
        <is>
          <t>MENS</t>
        </is>
      </c>
      <c r="H1069" s="0" t="inlineStr">
        <is>
          <t>L</t>
        </is>
      </c>
      <c r="I1069" s="0">
        <v>34.99</v>
      </c>
      <c r="J1069" s="0">
        <v>9</v>
      </c>
    </row>
    <row r="1070" spans="1:10" customHeight="0">
      <c r="A1070" s="0">
        <f>HYPERLINK("https://dl.dropboxusercontent.com/scl/fi/9mxs02shdk9xi3k9388ue/128681t.jpg?rlkey=yib3aciv3ui1rca3t7m24pl3p&amp;dl=0","Click to download Image")</f>
      </c>
      <c r="B1070" s="0">
        <f>HYPERLINK("https://dl.dropboxusercontent.com/scl/fi/qho66k182mrvg7qgnl1q7/2january-20201mens.jpg?rlkey=qsa1jzof0lw6qremg7sk7l3bb&amp;dl=0","Click to download SizeChart")</f>
      </c>
      <c r="C1070" s="0" t="inlineStr">
        <is>
          <t>Rowley Men's Midweight Sweatshirt</t>
        </is>
      </c>
      <c r="D1070" s="0" t="inlineStr">
        <is>
          <t>'128681</t>
        </is>
      </c>
      <c r="E1070" s="0" t="inlineStr">
        <is>
          <t>UNI ROWLEY M PE:128681E-2XL</t>
        </is>
      </c>
      <c r="F1070" s="0" t="inlineStr">
        <is>
          <t>'802128681082</t>
        </is>
      </c>
      <c r="G1070" s="0" t="inlineStr">
        <is>
          <t>MENS</t>
        </is>
      </c>
      <c r="H1070" s="0" t="inlineStr">
        <is>
          <t>2XL</t>
        </is>
      </c>
      <c r="I1070" s="0">
        <v>36.99</v>
      </c>
      <c r="J1070" s="0">
        <v>5</v>
      </c>
    </row>
    <row r="1071" spans="1:10" customHeight="0">
      <c r="A1071" s="0">
        <f>HYPERLINK("https://dl.dropboxusercontent.com/scl/fi/9mxs02shdk9xi3k9388ue/128681t.jpg?rlkey=yib3aciv3ui1rca3t7m24pl3p&amp;dl=0","Click to download Image")</f>
      </c>
      <c r="B1071" s="0">
        <f>HYPERLINK("https://dl.dropboxusercontent.com/scl/fi/qho66k182mrvg7qgnl1q7/2january-20201mens.jpg?rlkey=qsa1jzof0lw6qremg7sk7l3bb&amp;dl=0","Click to download SizeChart")</f>
      </c>
      <c r="C1071" s="0" t="inlineStr">
        <is>
          <t>Rowley Men's Midweight Sweatshirt</t>
        </is>
      </c>
      <c r="D1071" s="0" t="inlineStr">
        <is>
          <t>'128681</t>
        </is>
      </c>
      <c r="E1071" s="0" t="inlineStr">
        <is>
          <t>UNI ROWLEY M PE:128681F-3XL</t>
        </is>
      </c>
      <c r="F1071" s="0" t="inlineStr">
        <is>
          <t>'802128681099</t>
        </is>
      </c>
      <c r="G1071" s="0" t="inlineStr">
        <is>
          <t>MENS</t>
        </is>
      </c>
      <c r="H1071" s="0" t="inlineStr">
        <is>
          <t>3XL</t>
        </is>
      </c>
      <c r="I1071" s="0">
        <v>36.99</v>
      </c>
      <c r="J1071" s="0">
        <v>0</v>
      </c>
    </row>
    <row r="1072" spans="1:10" customHeight="0">
      <c r="A1072" s="0">
        <f>HYPERLINK("https://dl.dropboxusercontent.com/scl/fi/ebvatqflkik2nfgz0jfqj/128682t.jpg?rlkey=18apwrlcymjkt09u6x83mzvyy&amp;dl=0","Click to download Image")</f>
      </c>
      <c r="B1072" s="0">
        <f>HYPERLINK("https://dl.dropboxusercontent.com/scl/fi/qho66k182mrvg7qgnl1q7/2january-20201mens.jpg?rlkey=qsa1jzof0lw6qremg7sk7l3bb&amp;dl=0","Click to download SizeChart")</f>
      </c>
      <c r="C1072" s="0" t="inlineStr">
        <is>
          <t>Rowley Men's Midweight Sweatshirt</t>
        </is>
      </c>
      <c r="D1072" s="0" t="inlineStr">
        <is>
          <t>'128682</t>
        </is>
      </c>
      <c r="E1072" s="0" t="inlineStr">
        <is>
          <t>UNI ROWLEY M GD:128682A-S</t>
        </is>
      </c>
      <c r="F1072" s="0" t="inlineStr">
        <is>
          <t>'802128682041</t>
        </is>
      </c>
      <c r="G1072" s="0" t="inlineStr">
        <is>
          <t>MENS</t>
        </is>
      </c>
      <c r="H1072" s="0" t="inlineStr">
        <is>
          <t>S</t>
        </is>
      </c>
      <c r="I1072" s="0">
        <v>34.99</v>
      </c>
      <c r="J1072" s="0">
        <v>5</v>
      </c>
    </row>
    <row r="1073" spans="1:10" customHeight="0">
      <c r="A1073" s="0">
        <f>HYPERLINK("https://dl.dropboxusercontent.com/scl/fi/ebvatqflkik2nfgz0jfqj/128682t.jpg?rlkey=18apwrlcymjkt09u6x83mzvyy&amp;dl=0","Click to download Image")</f>
      </c>
      <c r="B1073" s="0">
        <f>HYPERLINK("https://dl.dropboxusercontent.com/scl/fi/qho66k182mrvg7qgnl1q7/2january-20201mens.jpg?rlkey=qsa1jzof0lw6qremg7sk7l3bb&amp;dl=0","Click to download SizeChart")</f>
      </c>
      <c r="C1073" s="0" t="inlineStr">
        <is>
          <t>Rowley Men's Midweight Sweatshirt</t>
        </is>
      </c>
      <c r="D1073" s="0" t="inlineStr">
        <is>
          <t>'128682</t>
        </is>
      </c>
      <c r="E1073" s="0" t="inlineStr">
        <is>
          <t>UNI ROWLEY M GD:128682B-M</t>
        </is>
      </c>
      <c r="F1073" s="0" t="inlineStr">
        <is>
          <t>'802128682058</t>
        </is>
      </c>
      <c r="G1073" s="0" t="inlineStr">
        <is>
          <t>MENS</t>
        </is>
      </c>
      <c r="H1073" s="0" t="inlineStr">
        <is>
          <t>M</t>
        </is>
      </c>
      <c r="I1073" s="0">
        <v>34.99</v>
      </c>
      <c r="J1073" s="0">
        <v>10</v>
      </c>
    </row>
    <row r="1074" spans="1:10" customHeight="0">
      <c r="A1074" s="0">
        <f>HYPERLINK("https://dl.dropboxusercontent.com/scl/fi/ebvatqflkik2nfgz0jfqj/128682t.jpg?rlkey=18apwrlcymjkt09u6x83mzvyy&amp;dl=0","Click to download Image")</f>
      </c>
      <c r="B1074" s="0">
        <f>HYPERLINK("https://dl.dropboxusercontent.com/scl/fi/qho66k182mrvg7qgnl1q7/2january-20201mens.jpg?rlkey=qsa1jzof0lw6qremg7sk7l3bb&amp;dl=0","Click to download SizeChart")</f>
      </c>
      <c r="C1074" s="0" t="inlineStr">
        <is>
          <t>Rowley Men's Midweight Sweatshirt</t>
        </is>
      </c>
      <c r="D1074" s="0" t="inlineStr">
        <is>
          <t>'128682</t>
        </is>
      </c>
      <c r="E1074" s="0" t="inlineStr">
        <is>
          <t>UNI ROWLEY M GD:128682C-L</t>
        </is>
      </c>
      <c r="F1074" s="0" t="inlineStr">
        <is>
          <t>'802128682065</t>
        </is>
      </c>
      <c r="G1074" s="0" t="inlineStr">
        <is>
          <t>MENS</t>
        </is>
      </c>
      <c r="H1074" s="0" t="inlineStr">
        <is>
          <t>L</t>
        </is>
      </c>
      <c r="I1074" s="0">
        <v>34.99</v>
      </c>
      <c r="J1074" s="0">
        <v>18</v>
      </c>
    </row>
    <row r="1075" spans="1:10" customHeight="0">
      <c r="A1075" s="0">
        <f>HYPERLINK("https://dl.dropboxusercontent.com/scl/fi/ebvatqflkik2nfgz0jfqj/128682t.jpg?rlkey=18apwrlcymjkt09u6x83mzvyy&amp;dl=0","Click to download Image")</f>
      </c>
      <c r="B1075" s="0">
        <f>HYPERLINK("https://dl.dropboxusercontent.com/scl/fi/qho66k182mrvg7qgnl1q7/2january-20201mens.jpg?rlkey=qsa1jzof0lw6qremg7sk7l3bb&amp;dl=0","Click to download SizeChart")</f>
      </c>
      <c r="C1075" s="0" t="inlineStr">
        <is>
          <t>Rowley Men's Midweight Sweatshirt</t>
        </is>
      </c>
      <c r="D1075" s="0" t="inlineStr">
        <is>
          <t>'128682</t>
        </is>
      </c>
      <c r="E1075" s="0" t="inlineStr">
        <is>
          <t>UNI ROWLEY M GD:128682D-XL</t>
        </is>
      </c>
      <c r="F1075" s="0" t="inlineStr">
        <is>
          <t>'802128682072</t>
        </is>
      </c>
      <c r="G1075" s="0" t="inlineStr">
        <is>
          <t>MENS</t>
        </is>
      </c>
      <c r="H1075" s="0" t="inlineStr">
        <is>
          <t>XL</t>
        </is>
      </c>
      <c r="I1075" s="0">
        <v>34.99</v>
      </c>
      <c r="J1075" s="0">
        <v>14</v>
      </c>
    </row>
    <row r="1076" spans="1:10" customHeight="0">
      <c r="A1076" s="0">
        <f>HYPERLINK("https://dl.dropboxusercontent.com/scl/fi/ebvatqflkik2nfgz0jfqj/128682t.jpg?rlkey=18apwrlcymjkt09u6x83mzvyy&amp;dl=0","Click to download Image")</f>
      </c>
      <c r="B1076" s="0">
        <f>HYPERLINK("https://dl.dropboxusercontent.com/scl/fi/qho66k182mrvg7qgnl1q7/2january-20201mens.jpg?rlkey=qsa1jzof0lw6qremg7sk7l3bb&amp;dl=0","Click to download SizeChart")</f>
      </c>
      <c r="C1076" s="0" t="inlineStr">
        <is>
          <t>Rowley Men's Midweight Sweatshirt</t>
        </is>
      </c>
      <c r="D1076" s="0" t="inlineStr">
        <is>
          <t>'128682</t>
        </is>
      </c>
      <c r="E1076" s="0" t="inlineStr">
        <is>
          <t>UNI ROWLEY M GD:128682E-2XL</t>
        </is>
      </c>
      <c r="F1076" s="0" t="inlineStr">
        <is>
          <t>'802128682089</t>
        </is>
      </c>
      <c r="G1076" s="0" t="inlineStr">
        <is>
          <t>MENS</t>
        </is>
      </c>
      <c r="H1076" s="0" t="inlineStr">
        <is>
          <t>2XL</t>
        </is>
      </c>
      <c r="I1076" s="0">
        <v>36.99</v>
      </c>
      <c r="J1076" s="0">
        <v>9</v>
      </c>
    </row>
    <row r="1077" spans="1:10" customHeight="0">
      <c r="A1077" s="0">
        <f>HYPERLINK("https://dl.dropboxusercontent.com/scl/fi/ebvatqflkik2nfgz0jfqj/128682t.jpg?rlkey=18apwrlcymjkt09u6x83mzvyy&amp;dl=0","Click to download Image")</f>
      </c>
      <c r="B1077" s="0">
        <f>HYPERLINK("https://dl.dropboxusercontent.com/scl/fi/qho66k182mrvg7qgnl1q7/2january-20201mens.jpg?rlkey=qsa1jzof0lw6qremg7sk7l3bb&amp;dl=0","Click to download SizeChart")</f>
      </c>
      <c r="C1077" s="0" t="inlineStr">
        <is>
          <t>Rowley Men's Midweight Sweatshirt</t>
        </is>
      </c>
      <c r="D1077" s="0" t="inlineStr">
        <is>
          <t>'128682</t>
        </is>
      </c>
      <c r="E1077" s="0" t="inlineStr">
        <is>
          <t>UNI ROWLEY M GD:128682F-3XL</t>
        </is>
      </c>
      <c r="F1077" s="0" t="inlineStr">
        <is>
          <t>'802128682096</t>
        </is>
      </c>
      <c r="G1077" s="0" t="inlineStr">
        <is>
          <t>MENS</t>
        </is>
      </c>
      <c r="H1077" s="0" t="inlineStr">
        <is>
          <t>3XL</t>
        </is>
      </c>
      <c r="I1077" s="0">
        <v>36.99</v>
      </c>
      <c r="J1077" s="0">
        <v>5</v>
      </c>
    </row>
    <row r="1078" spans="1:10" customHeight="0">
      <c r="A1078" s="0">
        <f>HYPERLINK("https://dl.dropboxusercontent.com/scl/fi/h53deekk9vlrvcpz2fw4g/128683t.jpg?rlkey=ue2wjtj0amn4rntyl7pl6vume&amp;dl=0","Click to download Image")</f>
      </c>
      <c r="B1078" s="0">
        <f>HYPERLINK("https://dl.dropboxusercontent.com/scl/fi/qho66k182mrvg7qgnl1q7/2january-20201mens.jpg?rlkey=qsa1jzof0lw6qremg7sk7l3bb&amp;dl=0","Click to download SizeChart")</f>
      </c>
      <c r="C1078" s="0" t="inlineStr">
        <is>
          <t>Rowley Men's Midweight Sweatshirt</t>
        </is>
      </c>
      <c r="D1078" s="0" t="inlineStr">
        <is>
          <t>'128683</t>
        </is>
      </c>
      <c r="E1078" s="0" t="inlineStr">
        <is>
          <t>UNI ROWLEY M GY:128683E-2XL</t>
        </is>
      </c>
      <c r="F1078" s="0" t="inlineStr">
        <is>
          <t>'802128683086</t>
        </is>
      </c>
      <c r="G1078" s="0" t="inlineStr">
        <is>
          <t>MENS</t>
        </is>
      </c>
      <c r="H1078" s="0" t="inlineStr">
        <is>
          <t>2XL</t>
        </is>
      </c>
      <c r="I1078" s="0">
        <v>36.99</v>
      </c>
      <c r="J1078" s="0">
        <v>1</v>
      </c>
    </row>
    <row r="1079" spans="1:10" customHeight="0">
      <c r="A1079" s="0">
        <f>HYPERLINK("https://dl.dropboxusercontent.com/scl/fi/nn3d02h7telr8glea25qt/104639f77186.jpg?rlkey=b7adj72fqhqdiaodtx4srrnur&amp;dl=0","Click to download Image")</f>
      </c>
      <c r="C1079" s="0" t="inlineStr">
        <is>
          <t>Lanie Women's Ponytail Cap</t>
        </is>
      </c>
      <c r="D1079" s="0" t="inlineStr">
        <is>
          <t>'104639</t>
        </is>
      </c>
      <c r="E1079" s="0" t="inlineStr">
        <is>
          <t>LANIE:104639)</t>
        </is>
      </c>
      <c r="F1079" s="0" t="inlineStr">
        <is>
          <t>'700104639013</t>
        </is>
      </c>
      <c r="G1079" s="0" t="inlineStr">
        <is>
          <t>WOMENS</t>
        </is>
      </c>
      <c r="H1079" s="0" t="inlineStr">
        <is>
          <t>WOMENS</t>
        </is>
      </c>
      <c r="I1079" s="0">
        <v>24.99</v>
      </c>
      <c r="J1079" s="0">
        <v>119</v>
      </c>
    </row>
    <row r="1080" spans="1:10" customHeight="0">
      <c r="A1080" s="0">
        <f>HYPERLINK("https://dl.dropboxusercontent.com/scl/fi/0rcbhhft41wbnr18e7pce/123166-af.jpg?rlkey=7gvqmhxi6s3gvnzoo536bssqy&amp;dl=0","Click to download Image")</f>
      </c>
      <c r="B1080" s="0">
        <f>HYPERLINK("https://dl.dropboxusercontent.com/scl/fi/f96hx7j1labhag06jm6mb/2january-20201mens.jpg?rlkey=uckn3jwefww3etdv01zrkeamb&amp;dl=0","Click to download SizeChart")</f>
      </c>
      <c r="C1080" s="0" t="inlineStr">
        <is>
          <t>Garth Men's Midweight Hoodie</t>
        </is>
      </c>
      <c r="D1080" s="0" t="inlineStr">
        <is>
          <t>'123166</t>
        </is>
      </c>
      <c r="E1080" s="0" t="inlineStr">
        <is>
          <t>UNI GARTH M GY:123166A-S</t>
        </is>
      </c>
      <c r="F1080" s="0" t="inlineStr">
        <is>
          <t>'802123166041</t>
        </is>
      </c>
      <c r="G1080" s="0" t="inlineStr">
        <is>
          <t>MENS</t>
        </is>
      </c>
      <c r="H1080" s="0" t="inlineStr">
        <is>
          <t>S</t>
        </is>
      </c>
      <c r="I1080" s="0">
        <v>39.99</v>
      </c>
      <c r="J1080" s="0">
        <v>18</v>
      </c>
    </row>
    <row r="1081" spans="1:10" customHeight="0">
      <c r="A1081" s="0">
        <f>HYPERLINK("https://dl.dropboxusercontent.com/scl/fi/0rcbhhft41wbnr18e7pce/123166-af.jpg?rlkey=7gvqmhxi6s3gvnzoo536bssqy&amp;dl=0","Click to download Image")</f>
      </c>
      <c r="B1081" s="0">
        <f>HYPERLINK("https://dl.dropboxusercontent.com/scl/fi/f96hx7j1labhag06jm6mb/2january-20201mens.jpg?rlkey=uckn3jwefww3etdv01zrkeamb&amp;dl=0","Click to download SizeChart")</f>
      </c>
      <c r="C1081" s="0" t="inlineStr">
        <is>
          <t>Garth Men's Midweight Hoodie</t>
        </is>
      </c>
      <c r="D1081" s="0" t="inlineStr">
        <is>
          <t>'123166</t>
        </is>
      </c>
      <c r="E1081" s="0" t="inlineStr">
        <is>
          <t>UNI GARTH M GY:123166B-M</t>
        </is>
      </c>
      <c r="F1081" s="0" t="inlineStr">
        <is>
          <t>'802123166058</t>
        </is>
      </c>
      <c r="G1081" s="0" t="inlineStr">
        <is>
          <t>MENS</t>
        </is>
      </c>
      <c r="H1081" s="0" t="inlineStr">
        <is>
          <t>M</t>
        </is>
      </c>
      <c r="I1081" s="0">
        <v>39.99</v>
      </c>
      <c r="J1081" s="0">
        <v>25</v>
      </c>
    </row>
    <row r="1082" spans="1:10" customHeight="0">
      <c r="A1082" s="0">
        <f>HYPERLINK("https://dl.dropboxusercontent.com/scl/fi/0rcbhhft41wbnr18e7pce/123166-af.jpg?rlkey=7gvqmhxi6s3gvnzoo536bssqy&amp;dl=0","Click to download Image")</f>
      </c>
      <c r="B1082" s="0">
        <f>HYPERLINK("https://dl.dropboxusercontent.com/scl/fi/f96hx7j1labhag06jm6mb/2january-20201mens.jpg?rlkey=uckn3jwefww3etdv01zrkeamb&amp;dl=0","Click to download SizeChart")</f>
      </c>
      <c r="C1082" s="0" t="inlineStr">
        <is>
          <t>Garth Men's Midweight Hoodie</t>
        </is>
      </c>
      <c r="D1082" s="0" t="inlineStr">
        <is>
          <t>'123166</t>
        </is>
      </c>
      <c r="E1082" s="0" t="inlineStr">
        <is>
          <t>UNI GARTH M GY:123166C-L</t>
        </is>
      </c>
      <c r="F1082" s="0" t="inlineStr">
        <is>
          <t>'802123166065</t>
        </is>
      </c>
      <c r="G1082" s="0" t="inlineStr">
        <is>
          <t>MENS</t>
        </is>
      </c>
      <c r="H1082" s="0" t="inlineStr">
        <is>
          <t>L</t>
        </is>
      </c>
      <c r="I1082" s="0">
        <v>39.99</v>
      </c>
      <c r="J1082" s="0">
        <v>37</v>
      </c>
    </row>
    <row r="1083" spans="1:10" customHeight="0">
      <c r="A1083" s="0">
        <f>HYPERLINK("https://dl.dropboxusercontent.com/scl/fi/0rcbhhft41wbnr18e7pce/123166-af.jpg?rlkey=7gvqmhxi6s3gvnzoo536bssqy&amp;dl=0","Click to download Image")</f>
      </c>
      <c r="B1083" s="0">
        <f>HYPERLINK("https://dl.dropboxusercontent.com/scl/fi/f96hx7j1labhag06jm6mb/2january-20201mens.jpg?rlkey=uckn3jwefww3etdv01zrkeamb&amp;dl=0","Click to download SizeChart")</f>
      </c>
      <c r="C1083" s="0" t="inlineStr">
        <is>
          <t>Garth Men's Midweight Hoodie</t>
        </is>
      </c>
      <c r="D1083" s="0" t="inlineStr">
        <is>
          <t>'123166</t>
        </is>
      </c>
      <c r="E1083" s="0" t="inlineStr">
        <is>
          <t>UNI GARTH M GY:123166D-XL</t>
        </is>
      </c>
      <c r="F1083" s="0" t="inlineStr">
        <is>
          <t>'802123166072</t>
        </is>
      </c>
      <c r="G1083" s="0" t="inlineStr">
        <is>
          <t>MENS</t>
        </is>
      </c>
      <c r="H1083" s="0" t="inlineStr">
        <is>
          <t>XL</t>
        </is>
      </c>
      <c r="I1083" s="0">
        <v>39.99</v>
      </c>
      <c r="J1083" s="0">
        <v>27</v>
      </c>
    </row>
    <row r="1084" spans="1:10" customHeight="0">
      <c r="A1084" s="0">
        <f>HYPERLINK("https://dl.dropboxusercontent.com/scl/fi/0rcbhhft41wbnr18e7pce/123166-af.jpg?rlkey=7gvqmhxi6s3gvnzoo536bssqy&amp;dl=0","Click to download Image")</f>
      </c>
      <c r="B1084" s="0">
        <f>HYPERLINK("https://dl.dropboxusercontent.com/scl/fi/f96hx7j1labhag06jm6mb/2january-20201mens.jpg?rlkey=uckn3jwefww3etdv01zrkeamb&amp;dl=0","Click to download SizeChart")</f>
      </c>
      <c r="C1084" s="0" t="inlineStr">
        <is>
          <t>Garth Men's Midweight Hoodie</t>
        </is>
      </c>
      <c r="D1084" s="0" t="inlineStr">
        <is>
          <t>'123166</t>
        </is>
      </c>
      <c r="E1084" s="0" t="inlineStr">
        <is>
          <t>UNI GARTH M GY:123166E-2XL</t>
        </is>
      </c>
      <c r="F1084" s="0" t="inlineStr">
        <is>
          <t>'802123166089</t>
        </is>
      </c>
      <c r="G1084" s="0" t="inlineStr">
        <is>
          <t>MENS</t>
        </is>
      </c>
      <c r="H1084" s="0" t="inlineStr">
        <is>
          <t>2XL</t>
        </is>
      </c>
      <c r="I1084" s="0">
        <v>41.99</v>
      </c>
      <c r="J1084" s="0">
        <v>22</v>
      </c>
    </row>
    <row r="1085" spans="1:10" customHeight="0">
      <c r="A1085" s="0">
        <f>HYPERLINK("https://dl.dropboxusercontent.com/scl/fi/0rcbhhft41wbnr18e7pce/123166-af.jpg?rlkey=7gvqmhxi6s3gvnzoo536bssqy&amp;dl=0","Click to download Image")</f>
      </c>
      <c r="B1085" s="0">
        <f>HYPERLINK("https://dl.dropboxusercontent.com/scl/fi/f96hx7j1labhag06jm6mb/2january-20201mens.jpg?rlkey=uckn3jwefww3etdv01zrkeamb&amp;dl=0","Click to download SizeChart")</f>
      </c>
      <c r="C1085" s="0" t="inlineStr">
        <is>
          <t>Garth Men's Midweight Hoodie</t>
        </is>
      </c>
      <c r="D1085" s="0" t="inlineStr">
        <is>
          <t>'123166</t>
        </is>
      </c>
      <c r="E1085" s="0" t="inlineStr">
        <is>
          <t>UNI GARTH M GY:123166F-3XL</t>
        </is>
      </c>
      <c r="F1085" s="0" t="inlineStr">
        <is>
          <t>'802123166096</t>
        </is>
      </c>
      <c r="G1085" s="0" t="inlineStr">
        <is>
          <t>MENS</t>
        </is>
      </c>
      <c r="H1085" s="0" t="inlineStr">
        <is>
          <t>3XL</t>
        </is>
      </c>
      <c r="I1085" s="0">
        <v>41.99</v>
      </c>
      <c r="J1085" s="0">
        <v>12</v>
      </c>
    </row>
    <row r="1086" spans="1:10" customHeight="0">
      <c r="A1086" s="0">
        <f>HYPERLINK("https://dl.dropboxusercontent.com/scl/fi/xvziais0yf1x5j8llou2w/114384-af.jpg?rlkey=pt822dfjj4u2k4fxxs666tdhg&amp;dl=0","Click to download Image")</f>
      </c>
      <c r="B1086" s="0">
        <f>HYPERLINK("https://dl.dropboxusercontent.com/scl/fi/149smu6jbdi49ql0hmx5v/2january-20201mens.jpg?rlkey=ykl01ra29y351theyt4o24gvy&amp;dl=0","Click to download SizeChart")</f>
      </c>
      <c r="C1086" s="0" t="inlineStr">
        <is>
          <t>Dante Men's Long Sleeve Performance Shirt</t>
        </is>
      </c>
      <c r="D1086" s="0" t="inlineStr">
        <is>
          <t>'114384</t>
        </is>
      </c>
      <c r="E1086" s="0" t="inlineStr">
        <is>
          <t>UNI DANTE M GREY:114384A-S</t>
        </is>
      </c>
      <c r="F1086" s="0" t="inlineStr">
        <is>
          <t>'802114384041</t>
        </is>
      </c>
      <c r="G1086" s="0" t="inlineStr">
        <is>
          <t>MENS</t>
        </is>
      </c>
      <c r="H1086" s="0" t="inlineStr">
        <is>
          <t>S</t>
        </is>
      </c>
      <c r="I1086" s="0">
        <v>34.99</v>
      </c>
      <c r="J1086" s="0">
        <v>1</v>
      </c>
    </row>
    <row r="1087" spans="1:10" customHeight="0">
      <c r="A1087" s="0">
        <f>HYPERLINK("https://dl.dropboxusercontent.com/scl/fi/xvziais0yf1x5j8llou2w/114384-af.jpg?rlkey=pt822dfjj4u2k4fxxs666tdhg&amp;dl=0","Click to download Image")</f>
      </c>
      <c r="B1087" s="0">
        <f>HYPERLINK("https://dl.dropboxusercontent.com/scl/fi/149smu6jbdi49ql0hmx5v/2january-20201mens.jpg?rlkey=ykl01ra29y351theyt4o24gvy&amp;dl=0","Click to download SizeChart")</f>
      </c>
      <c r="C1087" s="0" t="inlineStr">
        <is>
          <t>Dante Men's Long Sleeve Performance Shirt</t>
        </is>
      </c>
      <c r="D1087" s="0" t="inlineStr">
        <is>
          <t>'114384</t>
        </is>
      </c>
      <c r="E1087" s="0" t="inlineStr">
        <is>
          <t>UNI DANTE M GREY:114384B-M</t>
        </is>
      </c>
      <c r="F1087" s="0" t="inlineStr">
        <is>
          <t>'802114384058</t>
        </is>
      </c>
      <c r="G1087" s="0" t="inlineStr">
        <is>
          <t>MENS</t>
        </is>
      </c>
      <c r="H1087" s="0" t="inlineStr">
        <is>
          <t>M</t>
        </is>
      </c>
      <c r="I1087" s="0">
        <v>34.99</v>
      </c>
      <c r="J1087" s="0">
        <v>4</v>
      </c>
    </row>
    <row r="1088" spans="1:10" customHeight="0">
      <c r="A1088" s="0">
        <f>HYPERLINK("https://dl.dropboxusercontent.com/scl/fi/xvziais0yf1x5j8llou2w/114384-af.jpg?rlkey=pt822dfjj4u2k4fxxs666tdhg&amp;dl=0","Click to download Image")</f>
      </c>
      <c r="B1088" s="0">
        <f>HYPERLINK("https://dl.dropboxusercontent.com/scl/fi/149smu6jbdi49ql0hmx5v/2january-20201mens.jpg?rlkey=ykl01ra29y351theyt4o24gvy&amp;dl=0","Click to download SizeChart")</f>
      </c>
      <c r="C1088" s="0" t="inlineStr">
        <is>
          <t>Dante Men's Long Sleeve Performance Shirt</t>
        </is>
      </c>
      <c r="D1088" s="0" t="inlineStr">
        <is>
          <t>'114384</t>
        </is>
      </c>
      <c r="E1088" s="0" t="inlineStr">
        <is>
          <t>UNI DANTE M GREY:114384C-L</t>
        </is>
      </c>
      <c r="F1088" s="0" t="inlineStr">
        <is>
          <t>'802114384065</t>
        </is>
      </c>
      <c r="G1088" s="0" t="inlineStr">
        <is>
          <t>MENS</t>
        </is>
      </c>
      <c r="H1088" s="0" t="inlineStr">
        <is>
          <t>L</t>
        </is>
      </c>
      <c r="I1088" s="0">
        <v>34.99</v>
      </c>
      <c r="J1088" s="0">
        <v>1</v>
      </c>
    </row>
    <row r="1089" spans="1:10" customHeight="0">
      <c r="A1089" s="0">
        <f>HYPERLINK("https://dl.dropboxusercontent.com/scl/fi/xvziais0yf1x5j8llou2w/114384-af.jpg?rlkey=pt822dfjj4u2k4fxxs666tdhg&amp;dl=0","Click to download Image")</f>
      </c>
      <c r="B1089" s="0">
        <f>HYPERLINK("https://dl.dropboxusercontent.com/scl/fi/149smu6jbdi49ql0hmx5v/2january-20201mens.jpg?rlkey=ykl01ra29y351theyt4o24gvy&amp;dl=0","Click to download SizeChart")</f>
      </c>
      <c r="C1089" s="0" t="inlineStr">
        <is>
          <t>Dante Men's Long Sleeve Performance Shirt</t>
        </is>
      </c>
      <c r="D1089" s="0" t="inlineStr">
        <is>
          <t>'114384</t>
        </is>
      </c>
      <c r="E1089" s="0" t="inlineStr">
        <is>
          <t>UNI DANTE M GREY:114384D-XL</t>
        </is>
      </c>
      <c r="F1089" s="0" t="inlineStr">
        <is>
          <t>'802114384072</t>
        </is>
      </c>
      <c r="G1089" s="0" t="inlineStr">
        <is>
          <t>MENS</t>
        </is>
      </c>
      <c r="H1089" s="0" t="inlineStr">
        <is>
          <t>XL</t>
        </is>
      </c>
      <c r="I1089" s="0">
        <v>34.99</v>
      </c>
      <c r="J1089" s="0">
        <v>6</v>
      </c>
    </row>
    <row r="1090" spans="1:10" customHeight="0">
      <c r="A1090" s="0">
        <f>HYPERLINK("https://dl.dropboxusercontent.com/scl/fi/xvziais0yf1x5j8llou2w/114384-af.jpg?rlkey=pt822dfjj4u2k4fxxs666tdhg&amp;dl=0","Click to download Image")</f>
      </c>
      <c r="B1090" s="0">
        <f>HYPERLINK("https://dl.dropboxusercontent.com/scl/fi/149smu6jbdi49ql0hmx5v/2january-20201mens.jpg?rlkey=ykl01ra29y351theyt4o24gvy&amp;dl=0","Click to download SizeChart")</f>
      </c>
      <c r="C1090" s="0" t="inlineStr">
        <is>
          <t>Dante Men's Long Sleeve Performance Shirt</t>
        </is>
      </c>
      <c r="D1090" s="0" t="inlineStr">
        <is>
          <t>'114384</t>
        </is>
      </c>
      <c r="E1090" s="0" t="inlineStr">
        <is>
          <t>UNI DANTE M GREY:114384E-2XL</t>
        </is>
      </c>
      <c r="F1090" s="0" t="inlineStr">
        <is>
          <t>'802114384089</t>
        </is>
      </c>
      <c r="G1090" s="0" t="inlineStr">
        <is>
          <t>MENS</t>
        </is>
      </c>
      <c r="H1090" s="0" t="inlineStr">
        <is>
          <t>2XL</t>
        </is>
      </c>
      <c r="I1090" s="0">
        <v>36.99</v>
      </c>
      <c r="J1090" s="0">
        <v>4</v>
      </c>
    </row>
    <row r="1091" spans="1:10" customHeight="0">
      <c r="A1091" s="0">
        <f>HYPERLINK("https://dl.dropboxusercontent.com/scl/fi/xvziais0yf1x5j8llou2w/114384-af.jpg?rlkey=pt822dfjj4u2k4fxxs666tdhg&amp;dl=0","Click to download Image")</f>
      </c>
      <c r="B1091" s="0">
        <f>HYPERLINK("https://dl.dropboxusercontent.com/scl/fi/149smu6jbdi49ql0hmx5v/2january-20201mens.jpg?rlkey=ykl01ra29y351theyt4o24gvy&amp;dl=0","Click to download SizeChart")</f>
      </c>
      <c r="C1091" s="0" t="inlineStr">
        <is>
          <t>Dante Men's Long Sleeve Performance Shirt</t>
        </is>
      </c>
      <c r="D1091" s="0" t="inlineStr">
        <is>
          <t>'114384</t>
        </is>
      </c>
      <c r="E1091" s="0" t="inlineStr">
        <is>
          <t>UNI DANTE M GREY:114384F-3XL</t>
        </is>
      </c>
      <c r="F1091" s="0" t="inlineStr">
        <is>
          <t>'802114384096</t>
        </is>
      </c>
      <c r="G1091" s="0" t="inlineStr">
        <is>
          <t>MENS</t>
        </is>
      </c>
      <c r="H1091" s="0" t="inlineStr">
        <is>
          <t>3XL</t>
        </is>
      </c>
      <c r="I1091" s="0">
        <v>36.99</v>
      </c>
      <c r="J1091" s="0">
        <v>4</v>
      </c>
    </row>
    <row r="1092" spans="1:10" customHeight="0">
      <c r="A1092" s="0">
        <f>HYPERLINK("https://dl.dropboxusercontent.com/scl/fi/xvziais0yf1x5j8llou2w/114384-af.jpg?rlkey=pt822dfjj4u2k4fxxs666tdhg&amp;dl=0","Click to download Image")</f>
      </c>
      <c r="B1092" s="0">
        <f>HYPERLINK("https://dl.dropboxusercontent.com/scl/fi/149smu6jbdi49ql0hmx5v/2january-20201mens.jpg?rlkey=ykl01ra29y351theyt4o24gvy&amp;dl=0","Click to download SizeChart")</f>
      </c>
      <c r="C1092" s="0" t="inlineStr">
        <is>
          <t>Dante Men's Long Sleeve Performance Shirt</t>
        </is>
      </c>
      <c r="D1092" s="0" t="inlineStr">
        <is>
          <t>'114384</t>
        </is>
      </c>
      <c r="E1092" s="0" t="inlineStr">
        <is>
          <t>UNI DANTE M GREY 12 PACK:114384Z-12PK</t>
        </is>
      </c>
      <c r="F1092" s="0" t="inlineStr">
        <is>
          <t>'802114384997</t>
        </is>
      </c>
      <c r="G1092" s="0" t="inlineStr">
        <is>
          <t>MENS</t>
        </is>
      </c>
      <c r="H1092" s="0" t="inlineStr">
        <is>
          <t>12 PACK</t>
        </is>
      </c>
      <c r="I1092" s="0">
        <v>394.68</v>
      </c>
      <c r="J1092" s="0">
        <v>0</v>
      </c>
    </row>
    <row r="1093" spans="1:10" customHeight="0">
      <c r="A1093" s="0">
        <f>HYPERLINK("https://dl.dropboxusercontent.com/scl/fi/vg4hic9mxy3792nl3szui/121367-af.jpg?rlkey=vsfto8b90512utvofsgpfjtlu&amp;dl=0","Click to download Image")</f>
      </c>
      <c r="C1093" s="0" t="inlineStr">
        <is>
          <t>Magnus Men's Cap</t>
        </is>
      </c>
      <c r="D1093" s="0" t="inlineStr">
        <is>
          <t>'121367</t>
        </is>
      </c>
      <c r="E1093" s="0" t="inlineStr">
        <is>
          <t>UNI MAGNUS:121367</t>
        </is>
      </c>
      <c r="F1093" s="0" t="inlineStr">
        <is>
          <t>'702121367009</t>
        </is>
      </c>
      <c r="G1093" s="0" t="inlineStr">
        <is>
          <t>MENS</t>
        </is>
      </c>
      <c r="H1093" s="0" t="inlineStr">
        <is>
          <t>STANDARD MENS</t>
        </is>
      </c>
      <c r="I1093" s="0">
        <v>19.99</v>
      </c>
      <c r="J1093" s="0">
        <v>70</v>
      </c>
    </row>
    <row r="1094" spans="1:10" customHeight="0">
      <c r="A1094" s="0">
        <f>HYPERLINK("https://dl.dropboxusercontent.com/scl/fi/61x1ywmn75t2znx1te8kf/ottouniset70756.jpg?rlkey=73brmtj6xcc1nh26cz7skrr9x&amp;dl=0","Click to download Image")</f>
      </c>
      <c r="C1094" s="0" t="inlineStr">
        <is>
          <t>Otto Infant Set</t>
        </is>
      </c>
      <c r="D1094" s="0" t="inlineStr">
        <is>
          <t>'123453</t>
        </is>
      </c>
      <c r="E1094" s="0" t="inlineStr">
        <is>
          <t>UNI OTTO I PE:123453A-0-3M</t>
        </is>
      </c>
      <c r="F1094" s="0" t="inlineStr">
        <is>
          <t>'802123453004</t>
        </is>
      </c>
      <c r="G1094" s="0" t="inlineStr">
        <is>
          <t>INFANT</t>
        </is>
      </c>
      <c r="H1094" s="0" t="inlineStr">
        <is>
          <t>0-3M</t>
        </is>
      </c>
      <c r="I1094" s="0">
        <v>29.99</v>
      </c>
      <c r="J1094" s="0">
        <v>9</v>
      </c>
    </row>
    <row r="1095" spans="1:10" customHeight="0">
      <c r="A1095" s="0">
        <f>HYPERLINK("https://dl.dropboxusercontent.com/scl/fi/61x1ywmn75t2znx1te8kf/ottouniset70756.jpg?rlkey=73brmtj6xcc1nh26cz7skrr9x&amp;dl=0","Click to download Image")</f>
      </c>
      <c r="C1095" s="0" t="inlineStr">
        <is>
          <t>Otto Infant Set</t>
        </is>
      </c>
      <c r="D1095" s="0" t="inlineStr">
        <is>
          <t>'123453</t>
        </is>
      </c>
      <c r="E1095" s="0" t="inlineStr">
        <is>
          <t>UNI OTTO I PE:123453B-3-6M</t>
        </is>
      </c>
      <c r="F1095" s="0" t="inlineStr">
        <is>
          <t>'802123453011</t>
        </is>
      </c>
      <c r="G1095" s="0" t="inlineStr">
        <is>
          <t>INFANT</t>
        </is>
      </c>
      <c r="H1095" s="0" t="inlineStr">
        <is>
          <t>3-6M</t>
        </is>
      </c>
      <c r="I1095" s="0">
        <v>29.99</v>
      </c>
      <c r="J1095" s="0">
        <v>8</v>
      </c>
    </row>
    <row r="1096" spans="1:10" customHeight="0">
      <c r="A1096" s="0">
        <f>HYPERLINK("https://dl.dropboxusercontent.com/scl/fi/61x1ywmn75t2znx1te8kf/ottouniset70756.jpg?rlkey=73brmtj6xcc1nh26cz7skrr9x&amp;dl=0","Click to download Image")</f>
      </c>
      <c r="C1096" s="0" t="inlineStr">
        <is>
          <t>Otto Infant Set</t>
        </is>
      </c>
      <c r="D1096" s="0" t="inlineStr">
        <is>
          <t>'123453</t>
        </is>
      </c>
      <c r="E1096" s="0" t="inlineStr">
        <is>
          <t>UNI OTTO I PE:123453C-6-9M</t>
        </is>
      </c>
      <c r="F1096" s="0" t="inlineStr">
        <is>
          <t>'802123453028</t>
        </is>
      </c>
      <c r="G1096" s="0" t="inlineStr">
        <is>
          <t>INFANT</t>
        </is>
      </c>
      <c r="H1096" s="0" t="inlineStr">
        <is>
          <t>6-9M</t>
        </is>
      </c>
      <c r="I1096" s="0">
        <v>29.99</v>
      </c>
      <c r="J1096" s="0">
        <v>9</v>
      </c>
    </row>
    <row r="1097" spans="1:10" customHeight="0">
      <c r="A1097" s="0">
        <f>HYPERLINK("https://dl.dropboxusercontent.com/scl/fi/61x1ywmn75t2znx1te8kf/ottouniset70756.jpg?rlkey=73brmtj6xcc1nh26cz7skrr9x&amp;dl=0","Click to download Image")</f>
      </c>
      <c r="C1097" s="0" t="inlineStr">
        <is>
          <t>Otto Infant Set</t>
        </is>
      </c>
      <c r="D1097" s="0" t="inlineStr">
        <is>
          <t>'123453</t>
        </is>
      </c>
      <c r="E1097" s="0" t="inlineStr">
        <is>
          <t>UNI OTTO I PE:123453F-12M</t>
        </is>
      </c>
      <c r="F1097" s="0" t="inlineStr">
        <is>
          <t>'802123453035</t>
        </is>
      </c>
      <c r="G1097" s="0" t="inlineStr">
        <is>
          <t>INFANT</t>
        </is>
      </c>
      <c r="H1097" s="0" t="inlineStr">
        <is>
          <t>12M</t>
        </is>
      </c>
      <c r="I1097" s="0">
        <v>29.99</v>
      </c>
      <c r="J1097" s="0">
        <v>9</v>
      </c>
    </row>
    <row r="1098" spans="1:10" customHeight="0">
      <c r="A1098" s="0">
        <f>HYPERLINK("https://dl.dropboxusercontent.com/scl/fi/61x1ywmn75t2znx1te8kf/ottouniset70756.jpg?rlkey=73brmtj6xcc1nh26cz7skrr9x&amp;dl=0","Click to download Image")</f>
      </c>
      <c r="C1098" s="0" t="inlineStr">
        <is>
          <t>Otto Infant Set</t>
        </is>
      </c>
      <c r="D1098" s="0" t="inlineStr">
        <is>
          <t>'123453</t>
        </is>
      </c>
      <c r="E1098" s="0" t="inlineStr">
        <is>
          <t>UNI OTTO I PE 12PK:123453Z-12PK</t>
        </is>
      </c>
      <c r="F1098" s="0" t="inlineStr">
        <is>
          <t>'802123453998</t>
        </is>
      </c>
      <c r="G1098" s="0" t="inlineStr">
        <is>
          <t>INFANT</t>
        </is>
      </c>
      <c r="H1098" s="0" t="inlineStr">
        <is>
          <t>12 PACK</t>
        </is>
      </c>
      <c r="I1098" s="0">
        <v>288</v>
      </c>
      <c r="J1098" s="0">
        <v>3</v>
      </c>
    </row>
    <row r="1099" spans="1:10" customHeight="0">
      <c r="A1099" s="0">
        <f>HYPERLINK("https://dl.dropboxusercontent.com/scl/fi/osnwi69cd08zxlda2p943/121133-f.jpg?rlkey=ty25m2snxe2zxbw00udgi38id&amp;dl=0","Click to download Image")</f>
      </c>
      <c r="B1099" s="0">
        <f>HYPERLINK("https://dl.dropboxusercontent.com/scl/fi/3ude9a4e8qln55u0n9054/mens-t-shirt-size-chartsriley.jpg?rlkey=tlxinzfe2hhrn7lkl3mcu8jav&amp;dl=0","Click to download SizeChart")</f>
      </c>
      <c r="C1099" s="0" t="inlineStr">
        <is>
          <t>Riley Mens Long Sleeve Shirt</t>
        </is>
      </c>
      <c r="D1099" s="0" t="inlineStr">
        <is>
          <t>'121133</t>
        </is>
      </c>
      <c r="E1099" s="0" t="inlineStr">
        <is>
          <t>UNI RILEY M PURPLE:121133A-S</t>
        </is>
      </c>
      <c r="F1099" s="0" t="inlineStr">
        <is>
          <t>'802121133045</t>
        </is>
      </c>
      <c r="G1099" s="0" t="inlineStr">
        <is>
          <t>MENS</t>
        </is>
      </c>
      <c r="H1099" s="0" t="inlineStr">
        <is>
          <t>S</t>
        </is>
      </c>
      <c r="I1099" s="0">
        <v>29.99</v>
      </c>
      <c r="J1099" s="0">
        <v>1</v>
      </c>
    </row>
    <row r="1100" spans="1:10" customHeight="0">
      <c r="A1100" s="0">
        <f>HYPERLINK("https://dl.dropboxusercontent.com/scl/fi/osnwi69cd08zxlda2p943/121133-f.jpg?rlkey=ty25m2snxe2zxbw00udgi38id&amp;dl=0","Click to download Image")</f>
      </c>
      <c r="B1100" s="0">
        <f>HYPERLINK("https://dl.dropboxusercontent.com/scl/fi/3ude9a4e8qln55u0n9054/mens-t-shirt-size-chartsriley.jpg?rlkey=tlxinzfe2hhrn7lkl3mcu8jav&amp;dl=0","Click to download SizeChart")</f>
      </c>
      <c r="C1100" s="0" t="inlineStr">
        <is>
          <t>Riley Mens Long Sleeve Shirt</t>
        </is>
      </c>
      <c r="D1100" s="0" t="inlineStr">
        <is>
          <t>'121133</t>
        </is>
      </c>
      <c r="E1100" s="0" t="inlineStr">
        <is>
          <t>UNI RILEY M PURPLE:121133B-M</t>
        </is>
      </c>
      <c r="F1100" s="0" t="inlineStr">
        <is>
          <t>'802121133052</t>
        </is>
      </c>
      <c r="G1100" s="0" t="inlineStr">
        <is>
          <t>MENS</t>
        </is>
      </c>
      <c r="H1100" s="0" t="inlineStr">
        <is>
          <t>M</t>
        </is>
      </c>
      <c r="I1100" s="0">
        <v>29.99</v>
      </c>
      <c r="J1100" s="0">
        <v>2</v>
      </c>
    </row>
    <row r="1101" spans="1:10" customHeight="0">
      <c r="A1101" s="0">
        <f>HYPERLINK("https://dl.dropboxusercontent.com/scl/fi/osnwi69cd08zxlda2p943/121133-f.jpg?rlkey=ty25m2snxe2zxbw00udgi38id&amp;dl=0","Click to download Image")</f>
      </c>
      <c r="B1101" s="0">
        <f>HYPERLINK("https://dl.dropboxusercontent.com/scl/fi/3ude9a4e8qln55u0n9054/mens-t-shirt-size-chartsriley.jpg?rlkey=tlxinzfe2hhrn7lkl3mcu8jav&amp;dl=0","Click to download SizeChart")</f>
      </c>
      <c r="C1101" s="0" t="inlineStr">
        <is>
          <t>Riley Mens Long Sleeve Shirt</t>
        </is>
      </c>
      <c r="D1101" s="0" t="inlineStr">
        <is>
          <t>'121133</t>
        </is>
      </c>
      <c r="E1101" s="0" t="inlineStr">
        <is>
          <t>UNI RILEY M PURPLE:121133C-L</t>
        </is>
      </c>
      <c r="F1101" s="0" t="inlineStr">
        <is>
          <t>'802121133069</t>
        </is>
      </c>
      <c r="G1101" s="0" t="inlineStr">
        <is>
          <t>MENS</t>
        </is>
      </c>
      <c r="H1101" s="0" t="inlineStr">
        <is>
          <t>L</t>
        </is>
      </c>
      <c r="I1101" s="0">
        <v>29.99</v>
      </c>
      <c r="J1101" s="0">
        <v>3</v>
      </c>
    </row>
    <row r="1102" spans="1:10" customHeight="0">
      <c r="A1102" s="0">
        <f>HYPERLINK("https://dl.dropboxusercontent.com/scl/fi/osnwi69cd08zxlda2p943/121133-f.jpg?rlkey=ty25m2snxe2zxbw00udgi38id&amp;dl=0","Click to download Image")</f>
      </c>
      <c r="B1102" s="0">
        <f>HYPERLINK("https://dl.dropboxusercontent.com/scl/fi/3ude9a4e8qln55u0n9054/mens-t-shirt-size-chartsriley.jpg?rlkey=tlxinzfe2hhrn7lkl3mcu8jav&amp;dl=0","Click to download SizeChart")</f>
      </c>
      <c r="C1102" s="0" t="inlineStr">
        <is>
          <t>Riley Mens Long Sleeve Shirt</t>
        </is>
      </c>
      <c r="D1102" s="0" t="inlineStr">
        <is>
          <t>'121133</t>
        </is>
      </c>
      <c r="E1102" s="0" t="inlineStr">
        <is>
          <t>UNI RILEY M PURPLE:121133D-XL</t>
        </is>
      </c>
      <c r="F1102" s="0" t="inlineStr">
        <is>
          <t>'802121133076</t>
        </is>
      </c>
      <c r="G1102" s="0" t="inlineStr">
        <is>
          <t>MENS</t>
        </is>
      </c>
      <c r="H1102" s="0" t="inlineStr">
        <is>
          <t>XL</t>
        </is>
      </c>
      <c r="I1102" s="0">
        <v>29.99</v>
      </c>
      <c r="J1102" s="0">
        <v>5</v>
      </c>
    </row>
    <row r="1103" spans="1:10" customHeight="0">
      <c r="A1103" s="0">
        <f>HYPERLINK("https://dl.dropboxusercontent.com/scl/fi/osnwi69cd08zxlda2p943/121133-f.jpg?rlkey=ty25m2snxe2zxbw00udgi38id&amp;dl=0","Click to download Image")</f>
      </c>
      <c r="B1103" s="0">
        <f>HYPERLINK("https://dl.dropboxusercontent.com/scl/fi/3ude9a4e8qln55u0n9054/mens-t-shirt-size-chartsriley.jpg?rlkey=tlxinzfe2hhrn7lkl3mcu8jav&amp;dl=0","Click to download SizeChart")</f>
      </c>
      <c r="C1103" s="0" t="inlineStr">
        <is>
          <t>Riley Mens Long Sleeve Shirt</t>
        </is>
      </c>
      <c r="D1103" s="0" t="inlineStr">
        <is>
          <t>'121133</t>
        </is>
      </c>
      <c r="E1103" s="0" t="inlineStr">
        <is>
          <t>UNI RILEY M PURPLE:121133E-2XL</t>
        </is>
      </c>
      <c r="F1103" s="0" t="inlineStr">
        <is>
          <t>'802121133083</t>
        </is>
      </c>
      <c r="G1103" s="0" t="inlineStr">
        <is>
          <t>MENS</t>
        </is>
      </c>
      <c r="H1103" s="0" t="inlineStr">
        <is>
          <t>2XL</t>
        </is>
      </c>
      <c r="I1103" s="0">
        <v>31.99</v>
      </c>
      <c r="J1103" s="0">
        <v>4</v>
      </c>
    </row>
    <row r="1104" spans="1:10" customHeight="0">
      <c r="A1104" s="0">
        <f>HYPERLINK("https://dl.dropboxusercontent.com/scl/fi/osnwi69cd08zxlda2p943/121133-f.jpg?rlkey=ty25m2snxe2zxbw00udgi38id&amp;dl=0","Click to download Image")</f>
      </c>
      <c r="B1104" s="0">
        <f>HYPERLINK("https://dl.dropboxusercontent.com/scl/fi/3ude9a4e8qln55u0n9054/mens-t-shirt-size-chartsriley.jpg?rlkey=tlxinzfe2hhrn7lkl3mcu8jav&amp;dl=0","Click to download SizeChart")</f>
      </c>
      <c r="C1104" s="0" t="inlineStr">
        <is>
          <t>Riley Mens Long Sleeve Shirt</t>
        </is>
      </c>
      <c r="D1104" s="0" t="inlineStr">
        <is>
          <t>'121133</t>
        </is>
      </c>
      <c r="E1104" s="0" t="inlineStr">
        <is>
          <t>UNI RILEY M PURPLE:121133F-3XL</t>
        </is>
      </c>
      <c r="F1104" s="0" t="inlineStr">
        <is>
          <t>'802121133090</t>
        </is>
      </c>
      <c r="G1104" s="0" t="inlineStr">
        <is>
          <t>MENS</t>
        </is>
      </c>
      <c r="H1104" s="0" t="inlineStr">
        <is>
          <t>3XL</t>
        </is>
      </c>
      <c r="I1104" s="0">
        <v>31.99</v>
      </c>
      <c r="J1104" s="0">
        <v>1</v>
      </c>
    </row>
    <row r="1105" spans="1:10" customHeight="0">
      <c r="A1105" s="0">
        <f>HYPERLINK("https://dl.dropboxusercontent.com/scl/fi/osnwi69cd08zxlda2p943/121133-f.jpg?rlkey=ty25m2snxe2zxbw00udgi38id&amp;dl=0","Click to download Image")</f>
      </c>
      <c r="B1105" s="0">
        <f>HYPERLINK("https://dl.dropboxusercontent.com/scl/fi/3ude9a4e8qln55u0n9054/mens-t-shirt-size-chartsriley.jpg?rlkey=tlxinzfe2hhrn7lkl3mcu8jav&amp;dl=0","Click to download SizeChart")</f>
      </c>
      <c r="C1105" s="0" t="inlineStr">
        <is>
          <t>Riley Mens Long Sleeve Shirt</t>
        </is>
      </c>
      <c r="D1105" s="0" t="inlineStr">
        <is>
          <t>'121133</t>
        </is>
      </c>
      <c r="E1105" s="0" t="inlineStr">
        <is>
          <t>UNI RILEY M PURPLE 12 PACK:121133Z-12PK</t>
        </is>
      </c>
      <c r="F1105" s="0" t="inlineStr">
        <is>
          <t>'802121133991</t>
        </is>
      </c>
      <c r="G1105" s="0" t="inlineStr">
        <is>
          <t>MENS</t>
        </is>
      </c>
      <c r="H1105" s="0" t="inlineStr">
        <is>
          <t>12 PACK</t>
        </is>
      </c>
      <c r="I1105" s="0">
        <v>294</v>
      </c>
      <c r="J1105" s="0">
        <v>1</v>
      </c>
    </row>
    <row r="1106" spans="1:10" customHeight="0">
      <c r="A1106" s="0">
        <f>HYPERLINK("https://dl.dropboxusercontent.com/scl/fi/25gkn1tzzkzhewrwridd5/123238-f.jpg?rlkey=fzpvk5pu3lafzzt8b5unfplpo&amp;dl=0","Click to download Image")</f>
      </c>
      <c r="B1106" s="0">
        <f>HYPERLINK("https://dl.dropboxusercontent.com/scl/fi/3tq89j2jrfnat9nzwl4xf/2january-20201mens.jpg?rlkey=dwc6b6c0wong2470406vttvln&amp;dl=0","Click to download SizeChart")</f>
      </c>
      <c r="C1106" s="0" t="inlineStr">
        <is>
          <t>Fletcher Men's Midweight Hoodie</t>
        </is>
      </c>
      <c r="D1106" s="0" t="inlineStr">
        <is>
          <t>'123238</t>
        </is>
      </c>
      <c r="E1106" s="0" t="inlineStr">
        <is>
          <t>UNI FLETCH HD GD:123238A-S</t>
        </is>
      </c>
      <c r="F1106" s="0" t="inlineStr">
        <is>
          <t>'898123231018</t>
        </is>
      </c>
      <c r="G1106" s="0" t="inlineStr">
        <is>
          <t>MENS</t>
        </is>
      </c>
      <c r="H1106" s="0" t="inlineStr">
        <is>
          <t>S</t>
        </is>
      </c>
      <c r="I1106" s="0">
        <v>39.99</v>
      </c>
      <c r="J1106" s="0">
        <v>3</v>
      </c>
    </row>
    <row r="1107" spans="1:10" customHeight="0">
      <c r="A1107" s="0">
        <f>HYPERLINK("https://dl.dropboxusercontent.com/scl/fi/25gkn1tzzkzhewrwridd5/123238-f.jpg?rlkey=fzpvk5pu3lafzzt8b5unfplpo&amp;dl=0","Click to download Image")</f>
      </c>
      <c r="B1107" s="0">
        <f>HYPERLINK("https://dl.dropboxusercontent.com/scl/fi/3tq89j2jrfnat9nzwl4xf/2january-20201mens.jpg?rlkey=dwc6b6c0wong2470406vttvln&amp;dl=0","Click to download SizeChart")</f>
      </c>
      <c r="C1107" s="0" t="inlineStr">
        <is>
          <t>Fletcher Men's Midweight Hoodie</t>
        </is>
      </c>
      <c r="D1107" s="0" t="inlineStr">
        <is>
          <t>'123238</t>
        </is>
      </c>
      <c r="E1107" s="0" t="inlineStr">
        <is>
          <t>UNI FLETCH HD GD:123238B-M</t>
        </is>
      </c>
      <c r="F1107" s="0" t="inlineStr">
        <is>
          <t>'898123231018</t>
        </is>
      </c>
      <c r="G1107" s="0" t="inlineStr">
        <is>
          <t>MENS</t>
        </is>
      </c>
      <c r="H1107" s="0" t="inlineStr">
        <is>
          <t>M</t>
        </is>
      </c>
      <c r="I1107" s="0">
        <v>39.99</v>
      </c>
      <c r="J1107" s="0">
        <v>9</v>
      </c>
    </row>
    <row r="1108" spans="1:10" customHeight="0">
      <c r="A1108" s="0">
        <f>HYPERLINK("https://dl.dropboxusercontent.com/scl/fi/25gkn1tzzkzhewrwridd5/123238-f.jpg?rlkey=fzpvk5pu3lafzzt8b5unfplpo&amp;dl=0","Click to download Image")</f>
      </c>
      <c r="B1108" s="0">
        <f>HYPERLINK("https://dl.dropboxusercontent.com/scl/fi/3tq89j2jrfnat9nzwl4xf/2january-20201mens.jpg?rlkey=dwc6b6c0wong2470406vttvln&amp;dl=0","Click to download SizeChart")</f>
      </c>
      <c r="C1108" s="0" t="inlineStr">
        <is>
          <t>Fletcher Men's Midweight Hoodie</t>
        </is>
      </c>
      <c r="D1108" s="0" t="inlineStr">
        <is>
          <t>'123238</t>
        </is>
      </c>
      <c r="E1108" s="0" t="inlineStr">
        <is>
          <t>UNI FLETCH HD GD:123238C-L</t>
        </is>
      </c>
      <c r="F1108" s="0" t="inlineStr">
        <is>
          <t>'898123231018</t>
        </is>
      </c>
      <c r="G1108" s="0" t="inlineStr">
        <is>
          <t>MENS</t>
        </is>
      </c>
      <c r="H1108" s="0" t="inlineStr">
        <is>
          <t>L</t>
        </is>
      </c>
      <c r="I1108" s="0">
        <v>39.99</v>
      </c>
      <c r="J1108" s="0">
        <v>10</v>
      </c>
    </row>
    <row r="1109" spans="1:10" customHeight="0">
      <c r="A1109" s="0">
        <f>HYPERLINK("https://dl.dropboxusercontent.com/scl/fi/25gkn1tzzkzhewrwridd5/123238-f.jpg?rlkey=fzpvk5pu3lafzzt8b5unfplpo&amp;dl=0","Click to download Image")</f>
      </c>
      <c r="B1109" s="0">
        <f>HYPERLINK("https://dl.dropboxusercontent.com/scl/fi/3tq89j2jrfnat9nzwl4xf/2january-20201mens.jpg?rlkey=dwc6b6c0wong2470406vttvln&amp;dl=0","Click to download SizeChart")</f>
      </c>
      <c r="C1109" s="0" t="inlineStr">
        <is>
          <t>Fletcher Men's Midweight Hoodie</t>
        </is>
      </c>
      <c r="D1109" s="0" t="inlineStr">
        <is>
          <t>'123238</t>
        </is>
      </c>
      <c r="E1109" s="0" t="inlineStr">
        <is>
          <t>UNI FLETCH HD GD:123238D-XL</t>
        </is>
      </c>
      <c r="F1109" s="0" t="inlineStr">
        <is>
          <t>'898123231018</t>
        </is>
      </c>
      <c r="G1109" s="0" t="inlineStr">
        <is>
          <t>MENS</t>
        </is>
      </c>
      <c r="H1109" s="0" t="inlineStr">
        <is>
          <t>XL</t>
        </is>
      </c>
      <c r="I1109" s="0">
        <v>39.99</v>
      </c>
      <c r="J1109" s="0">
        <v>17</v>
      </c>
    </row>
    <row r="1110" spans="1:10" customHeight="0">
      <c r="A1110" s="0">
        <f>HYPERLINK("https://dl.dropboxusercontent.com/scl/fi/25gkn1tzzkzhewrwridd5/123238-f.jpg?rlkey=fzpvk5pu3lafzzt8b5unfplpo&amp;dl=0","Click to download Image")</f>
      </c>
      <c r="B1110" s="0">
        <f>HYPERLINK("https://dl.dropboxusercontent.com/scl/fi/3tq89j2jrfnat9nzwl4xf/2january-20201mens.jpg?rlkey=dwc6b6c0wong2470406vttvln&amp;dl=0","Click to download SizeChart")</f>
      </c>
      <c r="C1110" s="0" t="inlineStr">
        <is>
          <t>Fletcher Men's Midweight Hoodie</t>
        </is>
      </c>
      <c r="D1110" s="0" t="inlineStr">
        <is>
          <t>'123238</t>
        </is>
      </c>
      <c r="E1110" s="0" t="inlineStr">
        <is>
          <t>UNI FLETCH HD GD:123238E-2XL</t>
        </is>
      </c>
      <c r="F1110" s="0" t="inlineStr">
        <is>
          <t>'898123231018</t>
        </is>
      </c>
      <c r="G1110" s="0" t="inlineStr">
        <is>
          <t>MENS</t>
        </is>
      </c>
      <c r="H1110" s="0" t="inlineStr">
        <is>
          <t>2XL</t>
        </is>
      </c>
      <c r="I1110" s="0">
        <v>41.99</v>
      </c>
      <c r="J1110" s="0">
        <v>12</v>
      </c>
    </row>
    <row r="1111" spans="1:10" customHeight="0">
      <c r="A1111" s="0">
        <f>HYPERLINK("https://dl.dropboxusercontent.com/scl/fi/25gkn1tzzkzhewrwridd5/123238-f.jpg?rlkey=fzpvk5pu3lafzzt8b5unfplpo&amp;dl=0","Click to download Image")</f>
      </c>
      <c r="B1111" s="0">
        <f>HYPERLINK("https://dl.dropboxusercontent.com/scl/fi/3tq89j2jrfnat9nzwl4xf/2january-20201mens.jpg?rlkey=dwc6b6c0wong2470406vttvln&amp;dl=0","Click to download SizeChart")</f>
      </c>
      <c r="C1111" s="0" t="inlineStr">
        <is>
          <t>Fletcher Men's Midweight Hoodie</t>
        </is>
      </c>
      <c r="D1111" s="0" t="inlineStr">
        <is>
          <t>'123238</t>
        </is>
      </c>
      <c r="E1111" s="0" t="inlineStr">
        <is>
          <t>UNI FLETCH HD GD:123238F-3XL</t>
        </is>
      </c>
      <c r="F1111" s="0" t="inlineStr">
        <is>
          <t>'898123231018</t>
        </is>
      </c>
      <c r="G1111" s="0" t="inlineStr">
        <is>
          <t>MENS</t>
        </is>
      </c>
      <c r="H1111" s="0" t="inlineStr">
        <is>
          <t>3XL</t>
        </is>
      </c>
      <c r="I1111" s="0">
        <v>41.99</v>
      </c>
      <c r="J1111" s="0">
        <v>3</v>
      </c>
    </row>
    <row r="1112" spans="1:10" customHeight="0">
      <c r="A1112" s="0">
        <f>HYPERLINK("https://dl.dropboxusercontent.com/scl/fi/f8t54e9nkuoqmrvzwog4z/123240-f.jpg?rlkey=h5cccugwn9gyxxqhghgmer78p&amp;dl=0","Click to download Image")</f>
      </c>
      <c r="B1112" s="0">
        <f>HYPERLINK("https://dl.dropboxusercontent.com/scl/fi/3tq89j2jrfnat9nzwl4xf/2january-20201mens.jpg?rlkey=dwc6b6c0wong2470406vttvln&amp;dl=0","Click to download SizeChart")</f>
      </c>
      <c r="C1112" s="0" t="inlineStr">
        <is>
          <t>Fletcher Men's Midweight Hoodie</t>
        </is>
      </c>
      <c r="D1112" s="0" t="inlineStr">
        <is>
          <t>'123240</t>
        </is>
      </c>
      <c r="E1112" s="0" t="inlineStr">
        <is>
          <t>UNI FLETCH HD GY:123240A-S</t>
        </is>
      </c>
      <c r="F1112" s="0" t="inlineStr">
        <is>
          <t>'898123231018</t>
        </is>
      </c>
      <c r="G1112" s="0" t="inlineStr">
        <is>
          <t>MENS</t>
        </is>
      </c>
      <c r="I1112" s="0">
        <v>39.99</v>
      </c>
      <c r="J1112" s="0">
        <v>5</v>
      </c>
    </row>
    <row r="1113" spans="1:10" customHeight="0">
      <c r="A1113" s="0">
        <f>HYPERLINK("https://dl.dropboxusercontent.com/scl/fi/f8t54e9nkuoqmrvzwog4z/123240-f.jpg?rlkey=h5cccugwn9gyxxqhghgmer78p&amp;dl=0","Click to download Image")</f>
      </c>
      <c r="B1113" s="0">
        <f>HYPERLINK("https://dl.dropboxusercontent.com/scl/fi/3tq89j2jrfnat9nzwl4xf/2january-20201mens.jpg?rlkey=dwc6b6c0wong2470406vttvln&amp;dl=0","Click to download SizeChart")</f>
      </c>
      <c r="C1113" s="0" t="inlineStr">
        <is>
          <t>Fletcher Men's Midweight Hoodie</t>
        </is>
      </c>
      <c r="D1113" s="0" t="inlineStr">
        <is>
          <t>'123240</t>
        </is>
      </c>
      <c r="E1113" s="0" t="inlineStr">
        <is>
          <t>UNI FLETCH HD GY:123240C-L</t>
        </is>
      </c>
      <c r="F1113" s="0" t="inlineStr">
        <is>
          <t>'898123231018</t>
        </is>
      </c>
      <c r="G1113" s="0" t="inlineStr">
        <is>
          <t>MENS</t>
        </is>
      </c>
      <c r="I1113" s="0">
        <v>39.99</v>
      </c>
      <c r="J1113" s="0">
        <v>2</v>
      </c>
    </row>
    <row r="1114" spans="1:10" customHeight="0">
      <c r="A1114" s="0">
        <f>HYPERLINK("https://dl.dropboxusercontent.com/scl/fi/f8t54e9nkuoqmrvzwog4z/123240-f.jpg?rlkey=h5cccugwn9gyxxqhghgmer78p&amp;dl=0","Click to download Image")</f>
      </c>
      <c r="B1114" s="0">
        <f>HYPERLINK("https://dl.dropboxusercontent.com/scl/fi/3tq89j2jrfnat9nzwl4xf/2january-20201mens.jpg?rlkey=dwc6b6c0wong2470406vttvln&amp;dl=0","Click to download SizeChart")</f>
      </c>
      <c r="C1114" s="0" t="inlineStr">
        <is>
          <t>Fletcher Men's Midweight Hoodie</t>
        </is>
      </c>
      <c r="D1114" s="0" t="inlineStr">
        <is>
          <t>'123240</t>
        </is>
      </c>
      <c r="E1114" s="0" t="inlineStr">
        <is>
          <t>UNI FLETCH HD GY:123240D-XL</t>
        </is>
      </c>
      <c r="F1114" s="0" t="inlineStr">
        <is>
          <t>'898123231018</t>
        </is>
      </c>
      <c r="G1114" s="0" t="inlineStr">
        <is>
          <t>MENS</t>
        </is>
      </c>
      <c r="I1114" s="0">
        <v>39.99</v>
      </c>
      <c r="J1114" s="0">
        <v>1</v>
      </c>
    </row>
    <row r="1115" spans="1:10" customHeight="0">
      <c r="A1115" s="0">
        <f>HYPERLINK("https://dl.dropboxusercontent.com/scl/fi/f8t54e9nkuoqmrvzwog4z/123240-f.jpg?rlkey=h5cccugwn9gyxxqhghgmer78p&amp;dl=0","Click to download Image")</f>
      </c>
      <c r="B1115" s="0">
        <f>HYPERLINK("https://dl.dropboxusercontent.com/scl/fi/3tq89j2jrfnat9nzwl4xf/2january-20201mens.jpg?rlkey=dwc6b6c0wong2470406vttvln&amp;dl=0","Click to download SizeChart")</f>
      </c>
      <c r="C1115" s="0" t="inlineStr">
        <is>
          <t>Fletcher Men's Midweight Hoodie</t>
        </is>
      </c>
      <c r="D1115" s="0" t="inlineStr">
        <is>
          <t>'123240</t>
        </is>
      </c>
      <c r="E1115" s="0" t="inlineStr">
        <is>
          <t>UNI FLETCH HD GY:123240E-2XL</t>
        </is>
      </c>
      <c r="F1115" s="0" t="inlineStr">
        <is>
          <t>'898123231018</t>
        </is>
      </c>
      <c r="G1115" s="0" t="inlineStr">
        <is>
          <t>MENS</t>
        </is>
      </c>
      <c r="I1115" s="0">
        <v>39.99</v>
      </c>
      <c r="J1115" s="0">
        <v>0</v>
      </c>
    </row>
    <row r="1116" spans="1:10" customHeight="0">
      <c r="A1116" s="0">
        <f>HYPERLINK("https://dl.dropboxusercontent.com/scl/fi/f8t54e9nkuoqmrvzwog4z/123240-f.jpg?rlkey=h5cccugwn9gyxxqhghgmer78p&amp;dl=0","Click to download Image")</f>
      </c>
      <c r="B1116" s="0">
        <f>HYPERLINK("https://dl.dropboxusercontent.com/scl/fi/3tq89j2jrfnat9nzwl4xf/2january-20201mens.jpg?rlkey=dwc6b6c0wong2470406vttvln&amp;dl=0","Click to download SizeChart")</f>
      </c>
      <c r="C1116" s="0" t="inlineStr">
        <is>
          <t>Fletcher Men's Midweight Hoodie</t>
        </is>
      </c>
      <c r="D1116" s="0" t="inlineStr">
        <is>
          <t>'123240</t>
        </is>
      </c>
      <c r="E1116" s="0" t="inlineStr">
        <is>
          <t>UNI FLETCH HD GY:123240F-3XL</t>
        </is>
      </c>
      <c r="F1116" s="0" t="inlineStr">
        <is>
          <t>'898123231018</t>
        </is>
      </c>
      <c r="G1116" s="0" t="inlineStr">
        <is>
          <t>MENS</t>
        </is>
      </c>
      <c r="I1116" s="0">
        <v>39.99</v>
      </c>
      <c r="J1116" s="0">
        <v>14</v>
      </c>
    </row>
    <row r="1117" spans="1:10" customHeight="0">
      <c r="A1117" s="0">
        <f>HYPERLINK("https://dl.dropboxusercontent.com/scl/fi/lw9gi6cpjntiw2amnw91a/bobby-02.jpg?rlkey=yuotrn1lqrwd7yqmejc2gq4u3&amp;dl=0","Click to download Image")</f>
      </c>
      <c r="B1117" s="0">
        <f>HYPERLINK("https://dl.dropboxusercontent.com/scl/fi/8dj57ovejbs0w1l1gvotj/2january-20201mens.jpg?rlkey=3pdgozo16ya22p4vfrpkym2dy&amp;dl=0","Click to download SizeChart")</f>
      </c>
      <c r="C1117" s="0" t="inlineStr">
        <is>
          <t>Bobby Men's Midweight Sweatshirt</t>
        </is>
      </c>
      <c r="D1117" s="0" t="inlineStr">
        <is>
          <t>'115348</t>
        </is>
      </c>
      <c r="E1117" s="0" t="inlineStr">
        <is>
          <t>UNI BOBBY GOLD:115348A-S</t>
        </is>
      </c>
      <c r="F1117" s="0" t="inlineStr">
        <is>
          <t>'802115348042</t>
        </is>
      </c>
      <c r="G1117" s="0" t="inlineStr">
        <is>
          <t>MENS</t>
        </is>
      </c>
      <c r="H1117" s="0" t="inlineStr">
        <is>
          <t>S</t>
        </is>
      </c>
      <c r="I1117" s="0">
        <v>34.99</v>
      </c>
      <c r="J1117" s="0">
        <v>1</v>
      </c>
    </row>
    <row r="1118" spans="1:10" customHeight="0">
      <c r="A1118" s="0">
        <f>HYPERLINK("https://dl.dropboxusercontent.com/scl/fi/lw9gi6cpjntiw2amnw91a/bobby-02.jpg?rlkey=yuotrn1lqrwd7yqmejc2gq4u3&amp;dl=0","Click to download Image")</f>
      </c>
      <c r="B1118" s="0">
        <f>HYPERLINK("https://dl.dropboxusercontent.com/scl/fi/8dj57ovejbs0w1l1gvotj/2january-20201mens.jpg?rlkey=3pdgozo16ya22p4vfrpkym2dy&amp;dl=0","Click to download SizeChart")</f>
      </c>
      <c r="C1118" s="0" t="inlineStr">
        <is>
          <t>Bobby Men's Midweight Sweatshirt</t>
        </is>
      </c>
      <c r="D1118" s="0" t="inlineStr">
        <is>
          <t>'115348</t>
        </is>
      </c>
      <c r="E1118" s="0" t="inlineStr">
        <is>
          <t>UNI BOBBY GOLD:115348B-M</t>
        </is>
      </c>
      <c r="F1118" s="0" t="inlineStr">
        <is>
          <t>'802115348059</t>
        </is>
      </c>
      <c r="G1118" s="0" t="inlineStr">
        <is>
          <t>MENS</t>
        </is>
      </c>
      <c r="H1118" s="0" t="inlineStr">
        <is>
          <t>M</t>
        </is>
      </c>
      <c r="I1118" s="0">
        <v>34.99</v>
      </c>
      <c r="J1118" s="0">
        <v>3</v>
      </c>
    </row>
    <row r="1119" spans="1:10" customHeight="0">
      <c r="A1119" s="0">
        <f>HYPERLINK("https://dl.dropboxusercontent.com/scl/fi/lw9gi6cpjntiw2amnw91a/bobby-02.jpg?rlkey=yuotrn1lqrwd7yqmejc2gq4u3&amp;dl=0","Click to download Image")</f>
      </c>
      <c r="B1119" s="0">
        <f>HYPERLINK("https://dl.dropboxusercontent.com/scl/fi/8dj57ovejbs0w1l1gvotj/2january-20201mens.jpg?rlkey=3pdgozo16ya22p4vfrpkym2dy&amp;dl=0","Click to download SizeChart")</f>
      </c>
      <c r="C1119" s="0" t="inlineStr">
        <is>
          <t>Bobby Men's Midweight Sweatshirt</t>
        </is>
      </c>
      <c r="D1119" s="0" t="inlineStr">
        <is>
          <t>'115348</t>
        </is>
      </c>
      <c r="E1119" s="0" t="inlineStr">
        <is>
          <t>UNI BOBBY GOLD:115348C-L</t>
        </is>
      </c>
      <c r="F1119" s="0" t="inlineStr">
        <is>
          <t>'802115348066</t>
        </is>
      </c>
      <c r="G1119" s="0" t="inlineStr">
        <is>
          <t>MENS</t>
        </is>
      </c>
      <c r="H1119" s="0" t="inlineStr">
        <is>
          <t>L</t>
        </is>
      </c>
      <c r="I1119" s="0">
        <v>34.99</v>
      </c>
      <c r="J1119" s="0">
        <v>1</v>
      </c>
    </row>
    <row r="1120" spans="1:10" customHeight="0">
      <c r="A1120" s="0">
        <f>HYPERLINK("https://dl.dropboxusercontent.com/scl/fi/lw9gi6cpjntiw2amnw91a/bobby-02.jpg?rlkey=yuotrn1lqrwd7yqmejc2gq4u3&amp;dl=0","Click to download Image")</f>
      </c>
      <c r="B1120" s="0">
        <f>HYPERLINK("https://dl.dropboxusercontent.com/scl/fi/8dj57ovejbs0w1l1gvotj/2january-20201mens.jpg?rlkey=3pdgozo16ya22p4vfrpkym2dy&amp;dl=0","Click to download SizeChart")</f>
      </c>
      <c r="C1120" s="0" t="inlineStr">
        <is>
          <t>Bobby Men's Midweight Sweatshirt</t>
        </is>
      </c>
      <c r="D1120" s="0" t="inlineStr">
        <is>
          <t>'115348</t>
        </is>
      </c>
      <c r="E1120" s="0" t="inlineStr">
        <is>
          <t>UNI BOBBY GOLD:115348D-XL</t>
        </is>
      </c>
      <c r="F1120" s="0" t="inlineStr">
        <is>
          <t>'802115348073</t>
        </is>
      </c>
      <c r="G1120" s="0" t="inlineStr">
        <is>
          <t>MENS</t>
        </is>
      </c>
      <c r="H1120" s="0" t="inlineStr">
        <is>
          <t>XL</t>
        </is>
      </c>
      <c r="I1120" s="0">
        <v>34.99</v>
      </c>
      <c r="J1120" s="0">
        <v>0</v>
      </c>
    </row>
    <row r="1121" spans="1:10" customHeight="0">
      <c r="A1121" s="0">
        <f>HYPERLINK("https://dl.dropboxusercontent.com/scl/fi/lw9gi6cpjntiw2amnw91a/bobby-02.jpg?rlkey=yuotrn1lqrwd7yqmejc2gq4u3&amp;dl=0","Click to download Image")</f>
      </c>
      <c r="B1121" s="0">
        <f>HYPERLINK("https://dl.dropboxusercontent.com/scl/fi/8dj57ovejbs0w1l1gvotj/2january-20201mens.jpg?rlkey=3pdgozo16ya22p4vfrpkym2dy&amp;dl=0","Click to download SizeChart")</f>
      </c>
      <c r="C1121" s="0" t="inlineStr">
        <is>
          <t>Bobby Men's Midweight Sweatshirt</t>
        </is>
      </c>
      <c r="D1121" s="0" t="inlineStr">
        <is>
          <t>'115348</t>
        </is>
      </c>
      <c r="E1121" s="0" t="inlineStr">
        <is>
          <t>UNI BOBBY GOLD:115348E-2XL</t>
        </is>
      </c>
      <c r="F1121" s="0" t="inlineStr">
        <is>
          <t>'802115348080</t>
        </is>
      </c>
      <c r="G1121" s="0" t="inlineStr">
        <is>
          <t>MENS</t>
        </is>
      </c>
      <c r="H1121" s="0" t="inlineStr">
        <is>
          <t>2XL</t>
        </is>
      </c>
      <c r="I1121" s="0">
        <v>34.99</v>
      </c>
      <c r="J1121" s="0">
        <v>1</v>
      </c>
    </row>
    <row r="1122" spans="1:10" customHeight="0">
      <c r="A1122" s="0">
        <f>HYPERLINK("https://dl.dropboxusercontent.com/scl/fi/lw9gi6cpjntiw2amnw91a/bobby-02.jpg?rlkey=yuotrn1lqrwd7yqmejc2gq4u3&amp;dl=0","Click to download Image")</f>
      </c>
      <c r="B1122" s="0">
        <f>HYPERLINK("https://dl.dropboxusercontent.com/scl/fi/8dj57ovejbs0w1l1gvotj/2january-20201mens.jpg?rlkey=3pdgozo16ya22p4vfrpkym2dy&amp;dl=0","Click to download SizeChart")</f>
      </c>
      <c r="C1122" s="0" t="inlineStr">
        <is>
          <t>Bobby Men's Midweight Sweatshirt</t>
        </is>
      </c>
      <c r="D1122" s="0" t="inlineStr">
        <is>
          <t>'115348</t>
        </is>
      </c>
      <c r="E1122" s="0" t="inlineStr">
        <is>
          <t>UNI BOBBY GOLD:115348F-3XL</t>
        </is>
      </c>
      <c r="F1122" s="0" t="inlineStr">
        <is>
          <t>'802115348097</t>
        </is>
      </c>
      <c r="G1122" s="0" t="inlineStr">
        <is>
          <t>MENS</t>
        </is>
      </c>
      <c r="H1122" s="0" t="inlineStr">
        <is>
          <t>3XL</t>
        </is>
      </c>
      <c r="I1122" s="0">
        <v>34.99</v>
      </c>
      <c r="J1122" s="0">
        <v>1</v>
      </c>
    </row>
    <row r="1123" spans="1:10" customHeight="0">
      <c r="A1123" s="0">
        <f>HYPERLINK("https://dl.dropboxusercontent.com/scl/fi/lw9gi6cpjntiw2amnw91a/bobby-02.jpg?rlkey=yuotrn1lqrwd7yqmejc2gq4u3&amp;dl=0","Click to download Image")</f>
      </c>
      <c r="B1123" s="0">
        <f>HYPERLINK("https://dl.dropboxusercontent.com/scl/fi/8dj57ovejbs0w1l1gvotj/2january-20201mens.jpg?rlkey=3pdgozo16ya22p4vfrpkym2dy&amp;dl=0","Click to download SizeChart")</f>
      </c>
      <c r="C1123" s="0" t="inlineStr">
        <is>
          <t>Bobby Men's Midweight Sweatshirt</t>
        </is>
      </c>
      <c r="D1123" s="0" t="inlineStr">
        <is>
          <t>'115348</t>
        </is>
      </c>
      <c r="E1123" s="0" t="inlineStr">
        <is>
          <t>UNI BOBBY GOLD 12 PACK:115348Z-12PK</t>
        </is>
      </c>
      <c r="F1123" s="0" t="inlineStr">
        <is>
          <t>'802115348998</t>
        </is>
      </c>
      <c r="G1123" s="0" t="inlineStr">
        <is>
          <t>MENS</t>
        </is>
      </c>
      <c r="H1123" s="0" t="inlineStr">
        <is>
          <t>12 PACK</t>
        </is>
      </c>
      <c r="I1123" s="0">
        <v>34.99</v>
      </c>
      <c r="J1123" s="0">
        <v>0</v>
      </c>
    </row>
    <row r="1124" spans="1:10" customHeight="0">
      <c r="A1124" s="0">
        <f>HYPERLINK("https://dl.dropboxusercontent.com/scl/fi/x7rghzusn1ulcokqcpiwa/gibson-150489-f.jpg?rlkey=fqropkxibc3eigw05hx25m4rs&amp;dl=0","Click to download Image")</f>
      </c>
      <c r="B1124" s="0">
        <f>HYPERLINK("https://dl.dropboxusercontent.com/scl/fi/qmpur7fvmoq0wndkzr56f/2january-20201mens.jpg?rlkey=lc35aik67ed15rld4ozty6wzo&amp;dl=0","Click to download SizeChart")</f>
      </c>
      <c r="C1124" s="0" t="inlineStr">
        <is>
          <t>Gibson Men's Midweight Fleece Hoodie</t>
        </is>
      </c>
      <c r="D1124" s="0" t="inlineStr">
        <is>
          <t>'150489</t>
        </is>
      </c>
      <c r="E1124" s="0" t="inlineStr">
        <is>
          <t>UNI GIBSON M PE:150489A-S</t>
        </is>
      </c>
      <c r="F1124" s="0" t="inlineStr">
        <is>
          <t>'802150489045</t>
        </is>
      </c>
      <c r="G1124" s="0" t="inlineStr">
        <is>
          <t>MENS</t>
        </is>
      </c>
      <c r="H1124" s="0" t="inlineStr">
        <is>
          <t>S</t>
        </is>
      </c>
      <c r="I1124" s="0">
        <v>39.99</v>
      </c>
      <c r="J1124" s="0">
        <v>3</v>
      </c>
    </row>
    <row r="1125" spans="1:10" customHeight="0">
      <c r="A1125" s="0">
        <f>HYPERLINK("https://dl.dropboxusercontent.com/scl/fi/x7rghzusn1ulcokqcpiwa/gibson-150489-f.jpg?rlkey=fqropkxibc3eigw05hx25m4rs&amp;dl=0","Click to download Image")</f>
      </c>
      <c r="B1125" s="0">
        <f>HYPERLINK("https://dl.dropboxusercontent.com/scl/fi/qmpur7fvmoq0wndkzr56f/2january-20201mens.jpg?rlkey=lc35aik67ed15rld4ozty6wzo&amp;dl=0","Click to download SizeChart")</f>
      </c>
      <c r="C1125" s="0" t="inlineStr">
        <is>
          <t>Gibson Men's Midweight Fleece Hoodie</t>
        </is>
      </c>
      <c r="D1125" s="0" t="inlineStr">
        <is>
          <t>'150489</t>
        </is>
      </c>
      <c r="E1125" s="0" t="inlineStr">
        <is>
          <t>UNI GIBSON M PE:150489B-M</t>
        </is>
      </c>
      <c r="F1125" s="0" t="inlineStr">
        <is>
          <t>'802150489052</t>
        </is>
      </c>
      <c r="G1125" s="0" t="inlineStr">
        <is>
          <t>MENS</t>
        </is>
      </c>
      <c r="H1125" s="0" t="inlineStr">
        <is>
          <t>M</t>
        </is>
      </c>
      <c r="I1125" s="0">
        <v>39.99</v>
      </c>
      <c r="J1125" s="0">
        <v>6</v>
      </c>
    </row>
    <row r="1126" spans="1:10" customHeight="0">
      <c r="A1126" s="0">
        <f>HYPERLINK("https://dl.dropboxusercontent.com/scl/fi/x7rghzusn1ulcokqcpiwa/gibson-150489-f.jpg?rlkey=fqropkxibc3eigw05hx25m4rs&amp;dl=0","Click to download Image")</f>
      </c>
      <c r="B1126" s="0">
        <f>HYPERLINK("https://dl.dropboxusercontent.com/scl/fi/qmpur7fvmoq0wndkzr56f/2january-20201mens.jpg?rlkey=lc35aik67ed15rld4ozty6wzo&amp;dl=0","Click to download SizeChart")</f>
      </c>
      <c r="C1126" s="0" t="inlineStr">
        <is>
          <t>Gibson Men's Midweight Fleece Hoodie</t>
        </is>
      </c>
      <c r="D1126" s="0" t="inlineStr">
        <is>
          <t>'150489</t>
        </is>
      </c>
      <c r="E1126" s="0" t="inlineStr">
        <is>
          <t>UNI GIBSON M PE:150489C-L</t>
        </is>
      </c>
      <c r="F1126" s="0" t="inlineStr">
        <is>
          <t>'802150489069</t>
        </is>
      </c>
      <c r="G1126" s="0" t="inlineStr">
        <is>
          <t>MENS</t>
        </is>
      </c>
      <c r="H1126" s="0" t="inlineStr">
        <is>
          <t>L</t>
        </is>
      </c>
      <c r="I1126" s="0">
        <v>39.99</v>
      </c>
      <c r="J1126" s="0">
        <v>12</v>
      </c>
    </row>
    <row r="1127" spans="1:10" customHeight="0">
      <c r="A1127" s="0">
        <f>HYPERLINK("https://dl.dropboxusercontent.com/scl/fi/x7rghzusn1ulcokqcpiwa/gibson-150489-f.jpg?rlkey=fqropkxibc3eigw05hx25m4rs&amp;dl=0","Click to download Image")</f>
      </c>
      <c r="B1127" s="0">
        <f>HYPERLINK("https://dl.dropboxusercontent.com/scl/fi/qmpur7fvmoq0wndkzr56f/2january-20201mens.jpg?rlkey=lc35aik67ed15rld4ozty6wzo&amp;dl=0","Click to download SizeChart")</f>
      </c>
      <c r="C1127" s="0" t="inlineStr">
        <is>
          <t>Gibson Men's Midweight Fleece Hoodie</t>
        </is>
      </c>
      <c r="D1127" s="0" t="inlineStr">
        <is>
          <t>'150489</t>
        </is>
      </c>
      <c r="E1127" s="0" t="inlineStr">
        <is>
          <t>UNI GIBSON M PE:150489D-XL</t>
        </is>
      </c>
      <c r="F1127" s="0" t="inlineStr">
        <is>
          <t>'802150489076</t>
        </is>
      </c>
      <c r="G1127" s="0" t="inlineStr">
        <is>
          <t>MENS</t>
        </is>
      </c>
      <c r="H1127" s="0" t="inlineStr">
        <is>
          <t>XL</t>
        </is>
      </c>
      <c r="I1127" s="0">
        <v>39.99</v>
      </c>
      <c r="J1127" s="0">
        <v>12</v>
      </c>
    </row>
    <row r="1128" spans="1:10" customHeight="0">
      <c r="A1128" s="0">
        <f>HYPERLINK("https://dl.dropboxusercontent.com/scl/fi/x7rghzusn1ulcokqcpiwa/gibson-150489-f.jpg?rlkey=fqropkxibc3eigw05hx25m4rs&amp;dl=0","Click to download Image")</f>
      </c>
      <c r="B1128" s="0">
        <f>HYPERLINK("https://dl.dropboxusercontent.com/scl/fi/qmpur7fvmoq0wndkzr56f/2january-20201mens.jpg?rlkey=lc35aik67ed15rld4ozty6wzo&amp;dl=0","Click to download SizeChart")</f>
      </c>
      <c r="C1128" s="0" t="inlineStr">
        <is>
          <t>Gibson Men's Midweight Fleece Hoodie</t>
        </is>
      </c>
      <c r="D1128" s="0" t="inlineStr">
        <is>
          <t>'150489</t>
        </is>
      </c>
      <c r="E1128" s="0" t="inlineStr">
        <is>
          <t>UNI GIBSON M PE:150489E-2XL</t>
        </is>
      </c>
      <c r="F1128" s="0" t="inlineStr">
        <is>
          <t>'802150489083</t>
        </is>
      </c>
      <c r="G1128" s="0" t="inlineStr">
        <is>
          <t>MENS</t>
        </is>
      </c>
      <c r="H1128" s="0" t="inlineStr">
        <is>
          <t>2XL</t>
        </is>
      </c>
      <c r="I1128" s="0">
        <v>39.99</v>
      </c>
      <c r="J1128" s="0">
        <v>11</v>
      </c>
    </row>
    <row r="1129" spans="1:10" customHeight="0">
      <c r="A1129" s="0">
        <f>HYPERLINK("https://dl.dropboxusercontent.com/scl/fi/x7rghzusn1ulcokqcpiwa/gibson-150489-f.jpg?rlkey=fqropkxibc3eigw05hx25m4rs&amp;dl=0","Click to download Image")</f>
      </c>
      <c r="B1129" s="0">
        <f>HYPERLINK("https://dl.dropboxusercontent.com/scl/fi/qmpur7fvmoq0wndkzr56f/2january-20201mens.jpg?rlkey=lc35aik67ed15rld4ozty6wzo&amp;dl=0","Click to download SizeChart")</f>
      </c>
      <c r="C1129" s="0" t="inlineStr">
        <is>
          <t>Gibson Men's Midweight Fleece Hoodie</t>
        </is>
      </c>
      <c r="D1129" s="0" t="inlineStr">
        <is>
          <t>'150489</t>
        </is>
      </c>
      <c r="E1129" s="0" t="inlineStr">
        <is>
          <t>UNI GIBSON M PE:150489F-3XL</t>
        </is>
      </c>
      <c r="F1129" s="0" t="inlineStr">
        <is>
          <t>'802150489090</t>
        </is>
      </c>
      <c r="G1129" s="0" t="inlineStr">
        <is>
          <t>MENS</t>
        </is>
      </c>
      <c r="H1129" s="0" t="inlineStr">
        <is>
          <t>3XL</t>
        </is>
      </c>
      <c r="I1129" s="0">
        <v>39.99</v>
      </c>
      <c r="J1129" s="0">
        <v>8</v>
      </c>
    </row>
    <row r="1130" spans="1:10" customHeight="0">
      <c r="A1130" s="0">
        <f>HYPERLINK("https://dl.dropboxusercontent.com/scl/fi/clqhz2lo384foj0h7dvb3/gibson-150490-f.jpg?rlkey=gdg1j7hk6ffvcpdybyrz9ld3v&amp;dl=0","Click to download Image")</f>
      </c>
      <c r="B1130" s="0">
        <f>HYPERLINK("https://dl.dropboxusercontent.com/scl/fi/qmpur7fvmoq0wndkzr56f/2january-20201mens.jpg?rlkey=lc35aik67ed15rld4ozty6wzo&amp;dl=0","Click to download SizeChart")</f>
      </c>
      <c r="C1130" s="0" t="inlineStr">
        <is>
          <t>Gibson Men's Midweight Fleece Hoodie</t>
        </is>
      </c>
      <c r="D1130" s="0" t="inlineStr">
        <is>
          <t>'150490</t>
        </is>
      </c>
      <c r="E1130" s="0" t="inlineStr">
        <is>
          <t>UNI GIBSON M GD:150490A-S</t>
        </is>
      </c>
      <c r="F1130" s="0" t="inlineStr">
        <is>
          <t>'802150490041</t>
        </is>
      </c>
      <c r="G1130" s="0" t="inlineStr">
        <is>
          <t>MENS</t>
        </is>
      </c>
      <c r="H1130" s="0" t="inlineStr">
        <is>
          <t>S</t>
        </is>
      </c>
      <c r="I1130" s="0">
        <v>39.99</v>
      </c>
      <c r="J1130" s="0">
        <v>5</v>
      </c>
    </row>
    <row r="1131" spans="1:10" customHeight="0">
      <c r="A1131" s="0">
        <f>HYPERLINK("https://dl.dropboxusercontent.com/scl/fi/clqhz2lo384foj0h7dvb3/gibson-150490-f.jpg?rlkey=gdg1j7hk6ffvcpdybyrz9ld3v&amp;dl=0","Click to download Image")</f>
      </c>
      <c r="B1131" s="0">
        <f>HYPERLINK("https://dl.dropboxusercontent.com/scl/fi/qmpur7fvmoq0wndkzr56f/2january-20201mens.jpg?rlkey=lc35aik67ed15rld4ozty6wzo&amp;dl=0","Click to download SizeChart")</f>
      </c>
      <c r="C1131" s="0" t="inlineStr">
        <is>
          <t>Gibson Men's Midweight Fleece Hoodie</t>
        </is>
      </c>
      <c r="D1131" s="0" t="inlineStr">
        <is>
          <t>'150490</t>
        </is>
      </c>
      <c r="E1131" s="0" t="inlineStr">
        <is>
          <t>UNI GIBSON M GD:150490B-M</t>
        </is>
      </c>
      <c r="F1131" s="0" t="inlineStr">
        <is>
          <t>'802150490058</t>
        </is>
      </c>
      <c r="G1131" s="0" t="inlineStr">
        <is>
          <t>MENS</t>
        </is>
      </c>
      <c r="H1131" s="0" t="inlineStr">
        <is>
          <t>M</t>
        </is>
      </c>
      <c r="I1131" s="0">
        <v>39.99</v>
      </c>
      <c r="J1131" s="0">
        <v>8</v>
      </c>
    </row>
    <row r="1132" spans="1:10" customHeight="0">
      <c r="A1132" s="0">
        <f>HYPERLINK("https://dl.dropboxusercontent.com/scl/fi/clqhz2lo384foj0h7dvb3/gibson-150490-f.jpg?rlkey=gdg1j7hk6ffvcpdybyrz9ld3v&amp;dl=0","Click to download Image")</f>
      </c>
      <c r="B1132" s="0">
        <f>HYPERLINK("https://dl.dropboxusercontent.com/scl/fi/qmpur7fvmoq0wndkzr56f/2january-20201mens.jpg?rlkey=lc35aik67ed15rld4ozty6wzo&amp;dl=0","Click to download SizeChart")</f>
      </c>
      <c r="C1132" s="0" t="inlineStr">
        <is>
          <t>Gibson Men's Midweight Fleece Hoodie</t>
        </is>
      </c>
      <c r="D1132" s="0" t="inlineStr">
        <is>
          <t>'150490</t>
        </is>
      </c>
      <c r="E1132" s="0" t="inlineStr">
        <is>
          <t>UNI GIBSON M GD:150490C-L</t>
        </is>
      </c>
      <c r="F1132" s="0" t="inlineStr">
        <is>
          <t>'802150490065</t>
        </is>
      </c>
      <c r="G1132" s="0" t="inlineStr">
        <is>
          <t>MENS</t>
        </is>
      </c>
      <c r="H1132" s="0" t="inlineStr">
        <is>
          <t>L</t>
        </is>
      </c>
      <c r="I1132" s="0">
        <v>39.99</v>
      </c>
      <c r="J1132" s="0">
        <v>15</v>
      </c>
    </row>
    <row r="1133" spans="1:10" customHeight="0">
      <c r="A1133" s="0">
        <f>HYPERLINK("https://dl.dropboxusercontent.com/scl/fi/clqhz2lo384foj0h7dvb3/gibson-150490-f.jpg?rlkey=gdg1j7hk6ffvcpdybyrz9ld3v&amp;dl=0","Click to download Image")</f>
      </c>
      <c r="B1133" s="0">
        <f>HYPERLINK("https://dl.dropboxusercontent.com/scl/fi/qmpur7fvmoq0wndkzr56f/2january-20201mens.jpg?rlkey=lc35aik67ed15rld4ozty6wzo&amp;dl=0","Click to download SizeChart")</f>
      </c>
      <c r="C1133" s="0" t="inlineStr">
        <is>
          <t>Gibson Men's Midweight Fleece Hoodie</t>
        </is>
      </c>
      <c r="D1133" s="0" t="inlineStr">
        <is>
          <t>'150490</t>
        </is>
      </c>
      <c r="E1133" s="0" t="inlineStr">
        <is>
          <t>UNI GIBSON M GD:150490D-XL</t>
        </is>
      </c>
      <c r="F1133" s="0" t="inlineStr">
        <is>
          <t>'802150490072</t>
        </is>
      </c>
      <c r="G1133" s="0" t="inlineStr">
        <is>
          <t>MENS</t>
        </is>
      </c>
      <c r="H1133" s="0" t="inlineStr">
        <is>
          <t>XL</t>
        </is>
      </c>
      <c r="I1133" s="0">
        <v>39.99</v>
      </c>
      <c r="J1133" s="0">
        <v>15</v>
      </c>
    </row>
    <row r="1134" spans="1:10" customHeight="0">
      <c r="A1134" s="0">
        <f>HYPERLINK("https://dl.dropboxusercontent.com/scl/fi/clqhz2lo384foj0h7dvb3/gibson-150490-f.jpg?rlkey=gdg1j7hk6ffvcpdybyrz9ld3v&amp;dl=0","Click to download Image")</f>
      </c>
      <c r="B1134" s="0">
        <f>HYPERLINK("https://dl.dropboxusercontent.com/scl/fi/qmpur7fvmoq0wndkzr56f/2january-20201mens.jpg?rlkey=lc35aik67ed15rld4ozty6wzo&amp;dl=0","Click to download SizeChart")</f>
      </c>
      <c r="C1134" s="0" t="inlineStr">
        <is>
          <t>Gibson Men's Midweight Fleece Hoodie</t>
        </is>
      </c>
      <c r="D1134" s="0" t="inlineStr">
        <is>
          <t>'150490</t>
        </is>
      </c>
      <c r="E1134" s="0" t="inlineStr">
        <is>
          <t>UNI GIBSON M GD:150490E-2XL</t>
        </is>
      </c>
      <c r="F1134" s="0" t="inlineStr">
        <is>
          <t>'802150490089</t>
        </is>
      </c>
      <c r="G1134" s="0" t="inlineStr">
        <is>
          <t>MENS</t>
        </is>
      </c>
      <c r="H1134" s="0" t="inlineStr">
        <is>
          <t>2XL</t>
        </is>
      </c>
      <c r="I1134" s="0">
        <v>39.99</v>
      </c>
      <c r="J1134" s="0">
        <v>13</v>
      </c>
    </row>
    <row r="1135" spans="1:10" customHeight="0">
      <c r="A1135" s="0">
        <f>HYPERLINK("https://dl.dropboxusercontent.com/scl/fi/clqhz2lo384foj0h7dvb3/gibson-150490-f.jpg?rlkey=gdg1j7hk6ffvcpdybyrz9ld3v&amp;dl=0","Click to download Image")</f>
      </c>
      <c r="B1135" s="0">
        <f>HYPERLINK("https://dl.dropboxusercontent.com/scl/fi/qmpur7fvmoq0wndkzr56f/2january-20201mens.jpg?rlkey=lc35aik67ed15rld4ozty6wzo&amp;dl=0","Click to download SizeChart")</f>
      </c>
      <c r="C1135" s="0" t="inlineStr">
        <is>
          <t>Gibson Men's Midweight Fleece Hoodie</t>
        </is>
      </c>
      <c r="D1135" s="0" t="inlineStr">
        <is>
          <t>'150490</t>
        </is>
      </c>
      <c r="E1135" s="0" t="inlineStr">
        <is>
          <t>UNI GIBSON M GD:150490F-3XL</t>
        </is>
      </c>
      <c r="F1135" s="0" t="inlineStr">
        <is>
          <t>'802150490096</t>
        </is>
      </c>
      <c r="G1135" s="0" t="inlineStr">
        <is>
          <t>MENS</t>
        </is>
      </c>
      <c r="H1135" s="0" t="inlineStr">
        <is>
          <t>3XL</t>
        </is>
      </c>
      <c r="I1135" s="0">
        <v>39.99</v>
      </c>
      <c r="J1135" s="0">
        <v>8</v>
      </c>
    </row>
    <row r="1136" spans="1:10" customHeight="0">
      <c r="A1136" s="0">
        <f>HYPERLINK("https://dl.dropboxusercontent.com/scl/fi/d8szxlo0bbkt3gf1lsshu/gibson-150491-f.jpg?rlkey=qi7l0eon3bz5au8vgvrlabn5i&amp;dl=0","Click to download Image")</f>
      </c>
      <c r="B1136" s="0">
        <f>HYPERLINK("https://dl.dropboxusercontent.com/scl/fi/qmpur7fvmoq0wndkzr56f/2january-20201mens.jpg?rlkey=lc35aik67ed15rld4ozty6wzo&amp;dl=0","Click to download SizeChart")</f>
      </c>
      <c r="C1136" s="0" t="inlineStr">
        <is>
          <t>Gibson Men's Midweight Fleece Hoodie</t>
        </is>
      </c>
      <c r="D1136" s="0" t="inlineStr">
        <is>
          <t>'150491</t>
        </is>
      </c>
      <c r="E1136" s="0" t="inlineStr">
        <is>
          <t>UNI GIBSON M HG:150491A-S</t>
        </is>
      </c>
      <c r="F1136" s="0" t="inlineStr">
        <is>
          <t>'802150491048</t>
        </is>
      </c>
      <c r="G1136" s="0" t="inlineStr">
        <is>
          <t>MENS</t>
        </is>
      </c>
      <c r="H1136" s="0" t="inlineStr">
        <is>
          <t>S</t>
        </is>
      </c>
      <c r="I1136" s="0">
        <v>39.99</v>
      </c>
      <c r="J1136" s="0">
        <v>5</v>
      </c>
    </row>
    <row r="1137" spans="1:10" customHeight="0">
      <c r="A1137" s="0">
        <f>HYPERLINK("https://dl.dropboxusercontent.com/scl/fi/d8szxlo0bbkt3gf1lsshu/gibson-150491-f.jpg?rlkey=qi7l0eon3bz5au8vgvrlabn5i&amp;dl=0","Click to download Image")</f>
      </c>
      <c r="B1137" s="0">
        <f>HYPERLINK("https://dl.dropboxusercontent.com/scl/fi/qmpur7fvmoq0wndkzr56f/2january-20201mens.jpg?rlkey=lc35aik67ed15rld4ozty6wzo&amp;dl=0","Click to download SizeChart")</f>
      </c>
      <c r="C1137" s="0" t="inlineStr">
        <is>
          <t>Gibson Men's Midweight Fleece Hoodie</t>
        </is>
      </c>
      <c r="D1137" s="0" t="inlineStr">
        <is>
          <t>'150491</t>
        </is>
      </c>
      <c r="E1137" s="0" t="inlineStr">
        <is>
          <t>UNI GIBSON M HG:150491B-M</t>
        </is>
      </c>
      <c r="F1137" s="0" t="inlineStr">
        <is>
          <t>'802150491055</t>
        </is>
      </c>
      <c r="G1137" s="0" t="inlineStr">
        <is>
          <t>MENS</t>
        </is>
      </c>
      <c r="H1137" s="0" t="inlineStr">
        <is>
          <t>M</t>
        </is>
      </c>
      <c r="I1137" s="0">
        <v>39.99</v>
      </c>
      <c r="J1137" s="0">
        <v>8</v>
      </c>
    </row>
    <row r="1138" spans="1:10" customHeight="0">
      <c r="A1138" s="0">
        <f>HYPERLINK("https://dl.dropboxusercontent.com/scl/fi/d8szxlo0bbkt3gf1lsshu/gibson-150491-f.jpg?rlkey=qi7l0eon3bz5au8vgvrlabn5i&amp;dl=0","Click to download Image")</f>
      </c>
      <c r="B1138" s="0">
        <f>HYPERLINK("https://dl.dropboxusercontent.com/scl/fi/qmpur7fvmoq0wndkzr56f/2january-20201mens.jpg?rlkey=lc35aik67ed15rld4ozty6wzo&amp;dl=0","Click to download SizeChart")</f>
      </c>
      <c r="C1138" s="0" t="inlineStr">
        <is>
          <t>Gibson Men's Midweight Fleece Hoodie</t>
        </is>
      </c>
      <c r="D1138" s="0" t="inlineStr">
        <is>
          <t>'150491</t>
        </is>
      </c>
      <c r="E1138" s="0" t="inlineStr">
        <is>
          <t>UNI GIBSON M HG:150491C-L</t>
        </is>
      </c>
      <c r="F1138" s="0" t="inlineStr">
        <is>
          <t>'802150491062</t>
        </is>
      </c>
      <c r="G1138" s="0" t="inlineStr">
        <is>
          <t>MENS</t>
        </is>
      </c>
      <c r="H1138" s="0" t="inlineStr">
        <is>
          <t>L</t>
        </is>
      </c>
      <c r="I1138" s="0">
        <v>39.99</v>
      </c>
      <c r="J1138" s="0">
        <v>15</v>
      </c>
    </row>
    <row r="1139" spans="1:10" customHeight="0">
      <c r="A1139" s="0">
        <f>HYPERLINK("https://dl.dropboxusercontent.com/scl/fi/d8szxlo0bbkt3gf1lsshu/gibson-150491-f.jpg?rlkey=qi7l0eon3bz5au8vgvrlabn5i&amp;dl=0","Click to download Image")</f>
      </c>
      <c r="B1139" s="0">
        <f>HYPERLINK("https://dl.dropboxusercontent.com/scl/fi/qmpur7fvmoq0wndkzr56f/2january-20201mens.jpg?rlkey=lc35aik67ed15rld4ozty6wzo&amp;dl=0","Click to download SizeChart")</f>
      </c>
      <c r="C1139" s="0" t="inlineStr">
        <is>
          <t>Gibson Men's Midweight Fleece Hoodie</t>
        </is>
      </c>
      <c r="D1139" s="0" t="inlineStr">
        <is>
          <t>'150491</t>
        </is>
      </c>
      <c r="E1139" s="0" t="inlineStr">
        <is>
          <t>UNI GIBSON M HG:150491D-XL</t>
        </is>
      </c>
      <c r="F1139" s="0" t="inlineStr">
        <is>
          <t>'802150491079</t>
        </is>
      </c>
      <c r="G1139" s="0" t="inlineStr">
        <is>
          <t>MENS</t>
        </is>
      </c>
      <c r="H1139" s="0" t="inlineStr">
        <is>
          <t>XL</t>
        </is>
      </c>
      <c r="I1139" s="0">
        <v>39.99</v>
      </c>
      <c r="J1139" s="0">
        <v>15</v>
      </c>
    </row>
    <row r="1140" spans="1:10" customHeight="0">
      <c r="A1140" s="0">
        <f>HYPERLINK("https://dl.dropboxusercontent.com/scl/fi/d8szxlo0bbkt3gf1lsshu/gibson-150491-f.jpg?rlkey=qi7l0eon3bz5au8vgvrlabn5i&amp;dl=0","Click to download Image")</f>
      </c>
      <c r="B1140" s="0">
        <f>HYPERLINK("https://dl.dropboxusercontent.com/scl/fi/qmpur7fvmoq0wndkzr56f/2january-20201mens.jpg?rlkey=lc35aik67ed15rld4ozty6wzo&amp;dl=0","Click to download SizeChart")</f>
      </c>
      <c r="C1140" s="0" t="inlineStr">
        <is>
          <t>Gibson Men's Midweight Fleece Hoodie</t>
        </is>
      </c>
      <c r="D1140" s="0" t="inlineStr">
        <is>
          <t>'150491</t>
        </is>
      </c>
      <c r="E1140" s="0" t="inlineStr">
        <is>
          <t>UNI GIBSON M HG:150491E-2XL</t>
        </is>
      </c>
      <c r="F1140" s="0" t="inlineStr">
        <is>
          <t>'802150491086</t>
        </is>
      </c>
      <c r="G1140" s="0" t="inlineStr">
        <is>
          <t>MENS</t>
        </is>
      </c>
      <c r="H1140" s="0" t="inlineStr">
        <is>
          <t>2XL</t>
        </is>
      </c>
      <c r="I1140" s="0">
        <v>39.99</v>
      </c>
      <c r="J1140" s="0">
        <v>13</v>
      </c>
    </row>
    <row r="1141" spans="1:10" customHeight="0">
      <c r="A1141" s="0">
        <f>HYPERLINK("https://dl.dropboxusercontent.com/scl/fi/d8szxlo0bbkt3gf1lsshu/gibson-150491-f.jpg?rlkey=qi7l0eon3bz5au8vgvrlabn5i&amp;dl=0","Click to download Image")</f>
      </c>
      <c r="B1141" s="0">
        <f>HYPERLINK("https://dl.dropboxusercontent.com/scl/fi/qmpur7fvmoq0wndkzr56f/2january-20201mens.jpg?rlkey=lc35aik67ed15rld4ozty6wzo&amp;dl=0","Click to download SizeChart")</f>
      </c>
      <c r="C1141" s="0" t="inlineStr">
        <is>
          <t>Gibson Men's Midweight Fleece Hoodie</t>
        </is>
      </c>
      <c r="D1141" s="0" t="inlineStr">
        <is>
          <t>'150491</t>
        </is>
      </c>
      <c r="E1141" s="0" t="inlineStr">
        <is>
          <t>UNI GIBSON M HG:150491F-3XL</t>
        </is>
      </c>
      <c r="F1141" s="0" t="inlineStr">
        <is>
          <t>'802150491093</t>
        </is>
      </c>
      <c r="G1141" s="0" t="inlineStr">
        <is>
          <t>MENS</t>
        </is>
      </c>
      <c r="H1141" s="0" t="inlineStr">
        <is>
          <t>3XL</t>
        </is>
      </c>
      <c r="I1141" s="0">
        <v>39.99</v>
      </c>
      <c r="J1141" s="0">
        <v>8</v>
      </c>
    </row>
    <row r="1142" spans="1:10" customHeight="0">
      <c r="A1142" s="0">
        <f>HYPERLINK("https://dl.dropboxusercontent.com/scl/fi/vl5fy8wjsrfyum3ja2quz/123229-f.jpg?rlkey=36gqob1lp6i18zxne9paw34gs&amp;dl=0","Click to download Image")</f>
      </c>
      <c r="B1142" s="0">
        <f>HYPERLINK("https://dl.dropboxusercontent.com/scl/fi/h2r6m20h0wv8nsbikgeen/2january-20201mens.jpg?rlkey=kwva26ae54hcxvipnn4jfq1lu&amp;dl=0","Click to download SizeChart")</f>
      </c>
      <c r="C1142" s="0" t="inlineStr">
        <is>
          <t>Flynn Men's Midweight Sweatshirt</t>
        </is>
      </c>
      <c r="D1142" s="0" t="inlineStr">
        <is>
          <t>'123229</t>
        </is>
      </c>
      <c r="E1142" s="0" t="inlineStr">
        <is>
          <t>UNI FLYNN CW PE:123229A-S</t>
        </is>
      </c>
      <c r="F1142" s="0" t="inlineStr">
        <is>
          <t>'898123223013</t>
        </is>
      </c>
      <c r="G1142" s="0" t="inlineStr">
        <is>
          <t>MENS</t>
        </is>
      </c>
      <c r="H1142" s="0" t="inlineStr">
        <is>
          <t>S</t>
        </is>
      </c>
      <c r="I1142" s="0">
        <v>34.99</v>
      </c>
      <c r="J1142" s="0">
        <v>2</v>
      </c>
    </row>
    <row r="1143" spans="1:10" customHeight="0">
      <c r="A1143" s="0">
        <f>HYPERLINK("https://dl.dropboxusercontent.com/scl/fi/vl5fy8wjsrfyum3ja2quz/123229-f.jpg?rlkey=36gqob1lp6i18zxne9paw34gs&amp;dl=0","Click to download Image")</f>
      </c>
      <c r="B1143" s="0">
        <f>HYPERLINK("https://dl.dropboxusercontent.com/scl/fi/h2r6m20h0wv8nsbikgeen/2january-20201mens.jpg?rlkey=kwva26ae54hcxvipnn4jfq1lu&amp;dl=0","Click to download SizeChart")</f>
      </c>
      <c r="C1143" s="0" t="inlineStr">
        <is>
          <t>Flynn Men's Midweight Sweatshirt</t>
        </is>
      </c>
      <c r="D1143" s="0" t="inlineStr">
        <is>
          <t>'123229</t>
        </is>
      </c>
      <c r="E1143" s="0" t="inlineStr">
        <is>
          <t>UNI FLYNN CW PE:123229B-M</t>
        </is>
      </c>
      <c r="F1143" s="0" t="inlineStr">
        <is>
          <t>'898123223013</t>
        </is>
      </c>
      <c r="G1143" s="0" t="inlineStr">
        <is>
          <t>MENS</t>
        </is>
      </c>
      <c r="H1143" s="0" t="inlineStr">
        <is>
          <t>M</t>
        </is>
      </c>
      <c r="I1143" s="0">
        <v>34.99</v>
      </c>
      <c r="J1143" s="0">
        <v>0</v>
      </c>
    </row>
    <row r="1144" spans="1:10" customHeight="0">
      <c r="A1144" s="0">
        <f>HYPERLINK("https://dl.dropboxusercontent.com/scl/fi/vl5fy8wjsrfyum3ja2quz/123229-f.jpg?rlkey=36gqob1lp6i18zxne9paw34gs&amp;dl=0","Click to download Image")</f>
      </c>
      <c r="B1144" s="0">
        <f>HYPERLINK("https://dl.dropboxusercontent.com/scl/fi/h2r6m20h0wv8nsbikgeen/2january-20201mens.jpg?rlkey=kwva26ae54hcxvipnn4jfq1lu&amp;dl=0","Click to download SizeChart")</f>
      </c>
      <c r="C1144" s="0" t="inlineStr">
        <is>
          <t>Flynn Men's Midweight Sweatshirt</t>
        </is>
      </c>
      <c r="D1144" s="0" t="inlineStr">
        <is>
          <t>'123229</t>
        </is>
      </c>
      <c r="E1144" s="0" t="inlineStr">
        <is>
          <t>UNI FLYNN CW PE:123229C-L</t>
        </is>
      </c>
      <c r="F1144" s="0" t="inlineStr">
        <is>
          <t>'898123223013</t>
        </is>
      </c>
      <c r="G1144" s="0" t="inlineStr">
        <is>
          <t>MENS</t>
        </is>
      </c>
      <c r="H1144" s="0" t="inlineStr">
        <is>
          <t>L</t>
        </is>
      </c>
      <c r="I1144" s="0">
        <v>34.99</v>
      </c>
      <c r="J1144" s="0">
        <v>0</v>
      </c>
    </row>
    <row r="1145" spans="1:10" customHeight="0">
      <c r="A1145" s="0">
        <f>HYPERLINK("https://dl.dropboxusercontent.com/scl/fi/vl5fy8wjsrfyum3ja2quz/123229-f.jpg?rlkey=36gqob1lp6i18zxne9paw34gs&amp;dl=0","Click to download Image")</f>
      </c>
      <c r="B1145" s="0">
        <f>HYPERLINK("https://dl.dropboxusercontent.com/scl/fi/h2r6m20h0wv8nsbikgeen/2january-20201mens.jpg?rlkey=kwva26ae54hcxvipnn4jfq1lu&amp;dl=0","Click to download SizeChart")</f>
      </c>
      <c r="C1145" s="0" t="inlineStr">
        <is>
          <t>Flynn Men's Midweight Sweatshirt</t>
        </is>
      </c>
      <c r="D1145" s="0" t="inlineStr">
        <is>
          <t>'123229</t>
        </is>
      </c>
      <c r="E1145" s="0" t="inlineStr">
        <is>
          <t>UNI FLYNN CW PE:123229D-XL</t>
        </is>
      </c>
      <c r="F1145" s="0" t="inlineStr">
        <is>
          <t>'898123223013</t>
        </is>
      </c>
      <c r="G1145" s="0" t="inlineStr">
        <is>
          <t>MENS</t>
        </is>
      </c>
      <c r="H1145" s="0" t="inlineStr">
        <is>
          <t>XL</t>
        </is>
      </c>
      <c r="I1145" s="0">
        <v>34.99</v>
      </c>
      <c r="J1145" s="0">
        <v>1</v>
      </c>
    </row>
    <row r="1146" spans="1:10" customHeight="0">
      <c r="A1146" s="0">
        <f>HYPERLINK("https://dl.dropboxusercontent.com/scl/fi/vl5fy8wjsrfyum3ja2quz/123229-f.jpg?rlkey=36gqob1lp6i18zxne9paw34gs&amp;dl=0","Click to download Image")</f>
      </c>
      <c r="B1146" s="0">
        <f>HYPERLINK("https://dl.dropboxusercontent.com/scl/fi/h2r6m20h0wv8nsbikgeen/2january-20201mens.jpg?rlkey=kwva26ae54hcxvipnn4jfq1lu&amp;dl=0","Click to download SizeChart")</f>
      </c>
      <c r="C1146" s="0" t="inlineStr">
        <is>
          <t>Flynn Men's Midweight Sweatshirt</t>
        </is>
      </c>
      <c r="D1146" s="0" t="inlineStr">
        <is>
          <t>'123229</t>
        </is>
      </c>
      <c r="E1146" s="0" t="inlineStr">
        <is>
          <t>UNI FLYNN CW PE:123229E-2XL</t>
        </is>
      </c>
      <c r="F1146" s="0" t="inlineStr">
        <is>
          <t>'898123223013</t>
        </is>
      </c>
      <c r="G1146" s="0" t="inlineStr">
        <is>
          <t>MENS</t>
        </is>
      </c>
      <c r="H1146" s="0" t="inlineStr">
        <is>
          <t>2XL</t>
        </is>
      </c>
      <c r="I1146" s="0">
        <v>36.99</v>
      </c>
      <c r="J1146" s="0">
        <v>1</v>
      </c>
    </row>
    <row r="1147" spans="1:10" customHeight="0">
      <c r="A1147" s="0">
        <f>HYPERLINK("https://dl.dropboxusercontent.com/scl/fi/vl5fy8wjsrfyum3ja2quz/123229-f.jpg?rlkey=36gqob1lp6i18zxne9paw34gs&amp;dl=0","Click to download Image")</f>
      </c>
      <c r="B1147" s="0">
        <f>HYPERLINK("https://dl.dropboxusercontent.com/scl/fi/h2r6m20h0wv8nsbikgeen/2january-20201mens.jpg?rlkey=kwva26ae54hcxvipnn4jfq1lu&amp;dl=0","Click to download SizeChart")</f>
      </c>
      <c r="C1147" s="0" t="inlineStr">
        <is>
          <t>Flynn Men's Midweight Sweatshirt</t>
        </is>
      </c>
      <c r="D1147" s="0" t="inlineStr">
        <is>
          <t>'123229</t>
        </is>
      </c>
      <c r="E1147" s="0" t="inlineStr">
        <is>
          <t>UNI FLYNN CW PE:123229F-3XL</t>
        </is>
      </c>
      <c r="F1147" s="0" t="inlineStr">
        <is>
          <t>'898123223013</t>
        </is>
      </c>
      <c r="G1147" s="0" t="inlineStr">
        <is>
          <t>MENS</t>
        </is>
      </c>
      <c r="H1147" s="0" t="inlineStr">
        <is>
          <t>3XL</t>
        </is>
      </c>
      <c r="I1147" s="0">
        <v>36.99</v>
      </c>
      <c r="J1147" s="0">
        <v>1</v>
      </c>
    </row>
    <row r="1148" spans="1:10" customHeight="0">
      <c r="A1148" s="0">
        <f>HYPERLINK("https://dl.dropboxusercontent.com/scl/fi/b4l8cdkntyrqe89jk8dzs/123228-f.jpg?rlkey=3gmxdzlqmuf9vhl3pxyeii648&amp;dl=0","Click to download Image")</f>
      </c>
      <c r="B1148" s="0">
        <f>HYPERLINK("https://dl.dropboxusercontent.com/scl/fi/h2r6m20h0wv8nsbikgeen/2january-20201mens.jpg?rlkey=kwva26ae54hcxvipnn4jfq1lu&amp;dl=0","Click to download SizeChart")</f>
      </c>
      <c r="C1148" s="0" t="inlineStr">
        <is>
          <t>Flynn Men's Midweight Sweatshirt</t>
        </is>
      </c>
      <c r="D1148" s="0" t="inlineStr">
        <is>
          <t>'123228</t>
        </is>
      </c>
      <c r="E1148" s="0" t="inlineStr">
        <is>
          <t>UNI FLYNN CW GD:123228A-S</t>
        </is>
      </c>
      <c r="F1148" s="0" t="inlineStr">
        <is>
          <t>'898123223013</t>
        </is>
      </c>
      <c r="G1148" s="0" t="inlineStr">
        <is>
          <t>MENS</t>
        </is>
      </c>
      <c r="H1148" s="0" t="inlineStr">
        <is>
          <t>S</t>
        </is>
      </c>
      <c r="I1148" s="0">
        <v>34.99</v>
      </c>
      <c r="J1148" s="0">
        <v>0</v>
      </c>
    </row>
    <row r="1149" spans="1:10" customHeight="0">
      <c r="A1149" s="0">
        <f>HYPERLINK("https://dl.dropboxusercontent.com/scl/fi/b4l8cdkntyrqe89jk8dzs/123228-f.jpg?rlkey=3gmxdzlqmuf9vhl3pxyeii648&amp;dl=0","Click to download Image")</f>
      </c>
      <c r="B1149" s="0">
        <f>HYPERLINK("https://dl.dropboxusercontent.com/scl/fi/h2r6m20h0wv8nsbikgeen/2january-20201mens.jpg?rlkey=kwva26ae54hcxvipnn4jfq1lu&amp;dl=0","Click to download SizeChart")</f>
      </c>
      <c r="C1149" s="0" t="inlineStr">
        <is>
          <t>Flynn Men's Midweight Sweatshirt</t>
        </is>
      </c>
      <c r="D1149" s="0" t="inlineStr">
        <is>
          <t>'123228</t>
        </is>
      </c>
      <c r="E1149" s="0" t="inlineStr">
        <is>
          <t>UNI FLYNN CW GD:123228B-M</t>
        </is>
      </c>
      <c r="F1149" s="0" t="inlineStr">
        <is>
          <t>'898123223013</t>
        </is>
      </c>
      <c r="G1149" s="0" t="inlineStr">
        <is>
          <t>MENS</t>
        </is>
      </c>
      <c r="H1149" s="0" t="inlineStr">
        <is>
          <t>M</t>
        </is>
      </c>
      <c r="I1149" s="0">
        <v>34.99</v>
      </c>
      <c r="J1149" s="0">
        <v>3</v>
      </c>
    </row>
    <row r="1150" spans="1:10" customHeight="0">
      <c r="A1150" s="0">
        <f>HYPERLINK("https://dl.dropboxusercontent.com/scl/fi/b4l8cdkntyrqe89jk8dzs/123228-f.jpg?rlkey=3gmxdzlqmuf9vhl3pxyeii648&amp;dl=0","Click to download Image")</f>
      </c>
      <c r="B1150" s="0">
        <f>HYPERLINK("https://dl.dropboxusercontent.com/scl/fi/h2r6m20h0wv8nsbikgeen/2january-20201mens.jpg?rlkey=kwva26ae54hcxvipnn4jfq1lu&amp;dl=0","Click to download SizeChart")</f>
      </c>
      <c r="C1150" s="0" t="inlineStr">
        <is>
          <t>Flynn Men's Midweight Sweatshirt</t>
        </is>
      </c>
      <c r="D1150" s="0" t="inlineStr">
        <is>
          <t>'123228</t>
        </is>
      </c>
      <c r="E1150" s="0" t="inlineStr">
        <is>
          <t>UNI FLYNN CW GD:123228C-L</t>
        </is>
      </c>
      <c r="F1150" s="0" t="inlineStr">
        <is>
          <t>'898123223013</t>
        </is>
      </c>
      <c r="G1150" s="0" t="inlineStr">
        <is>
          <t>MENS</t>
        </is>
      </c>
      <c r="H1150" s="0" t="inlineStr">
        <is>
          <t>L</t>
        </is>
      </c>
      <c r="I1150" s="0">
        <v>34.99</v>
      </c>
      <c r="J1150" s="0">
        <v>5</v>
      </c>
    </row>
    <row r="1151" spans="1:10" customHeight="0">
      <c r="A1151" s="0">
        <f>HYPERLINK("https://dl.dropboxusercontent.com/scl/fi/b4l8cdkntyrqe89jk8dzs/123228-f.jpg?rlkey=3gmxdzlqmuf9vhl3pxyeii648&amp;dl=0","Click to download Image")</f>
      </c>
      <c r="B1151" s="0">
        <f>HYPERLINK("https://dl.dropboxusercontent.com/scl/fi/h2r6m20h0wv8nsbikgeen/2january-20201mens.jpg?rlkey=kwva26ae54hcxvipnn4jfq1lu&amp;dl=0","Click to download SizeChart")</f>
      </c>
      <c r="C1151" s="0" t="inlineStr">
        <is>
          <t>Flynn Men's Midweight Sweatshirt</t>
        </is>
      </c>
      <c r="D1151" s="0" t="inlineStr">
        <is>
          <t>'123228</t>
        </is>
      </c>
      <c r="E1151" s="0" t="inlineStr">
        <is>
          <t>UNI FLYNN CW GD:123228D-XL</t>
        </is>
      </c>
      <c r="F1151" s="0" t="inlineStr">
        <is>
          <t>'898123223013</t>
        </is>
      </c>
      <c r="G1151" s="0" t="inlineStr">
        <is>
          <t>MENS</t>
        </is>
      </c>
      <c r="H1151" s="0" t="inlineStr">
        <is>
          <t>XL</t>
        </is>
      </c>
      <c r="I1151" s="0">
        <v>34.99</v>
      </c>
      <c r="J1151" s="0">
        <v>6</v>
      </c>
    </row>
    <row r="1152" spans="1:10" customHeight="0">
      <c r="A1152" s="0">
        <f>HYPERLINK("https://dl.dropboxusercontent.com/scl/fi/b4l8cdkntyrqe89jk8dzs/123228-f.jpg?rlkey=3gmxdzlqmuf9vhl3pxyeii648&amp;dl=0","Click to download Image")</f>
      </c>
      <c r="B1152" s="0">
        <f>HYPERLINK("https://dl.dropboxusercontent.com/scl/fi/h2r6m20h0wv8nsbikgeen/2january-20201mens.jpg?rlkey=kwva26ae54hcxvipnn4jfq1lu&amp;dl=0","Click to download SizeChart")</f>
      </c>
      <c r="C1152" s="0" t="inlineStr">
        <is>
          <t>Flynn Men's Midweight Sweatshirt</t>
        </is>
      </c>
      <c r="D1152" s="0" t="inlineStr">
        <is>
          <t>'123228</t>
        </is>
      </c>
      <c r="E1152" s="0" t="inlineStr">
        <is>
          <t>UNI FLYNN CW GD:123228E-2XL</t>
        </is>
      </c>
      <c r="F1152" s="0" t="inlineStr">
        <is>
          <t>'898123223013</t>
        </is>
      </c>
      <c r="G1152" s="0" t="inlineStr">
        <is>
          <t>MENS</t>
        </is>
      </c>
      <c r="H1152" s="0" t="inlineStr">
        <is>
          <t>2XL</t>
        </is>
      </c>
      <c r="I1152" s="0">
        <v>36.99</v>
      </c>
      <c r="J1152" s="0">
        <v>5</v>
      </c>
    </row>
    <row r="1153" spans="1:10" customHeight="0">
      <c r="A1153" s="0">
        <f>HYPERLINK("https://dl.dropboxusercontent.com/scl/fi/b4l8cdkntyrqe89jk8dzs/123228-f.jpg?rlkey=3gmxdzlqmuf9vhl3pxyeii648&amp;dl=0","Click to download Image")</f>
      </c>
      <c r="B1153" s="0">
        <f>HYPERLINK("https://dl.dropboxusercontent.com/scl/fi/h2r6m20h0wv8nsbikgeen/2january-20201mens.jpg?rlkey=kwva26ae54hcxvipnn4jfq1lu&amp;dl=0","Click to download SizeChart")</f>
      </c>
      <c r="C1153" s="0" t="inlineStr">
        <is>
          <t>Flynn Men's Midweight Sweatshirt</t>
        </is>
      </c>
      <c r="D1153" s="0" t="inlineStr">
        <is>
          <t>'123228</t>
        </is>
      </c>
      <c r="E1153" s="0" t="inlineStr">
        <is>
          <t>UNI FLYNN CW GD:123228F-3XL</t>
        </is>
      </c>
      <c r="F1153" s="0" t="inlineStr">
        <is>
          <t>'898123223013</t>
        </is>
      </c>
      <c r="G1153" s="0" t="inlineStr">
        <is>
          <t>MENS</t>
        </is>
      </c>
      <c r="H1153" s="0" t="inlineStr">
        <is>
          <t>3XL</t>
        </is>
      </c>
      <c r="I1153" s="0">
        <v>36.99</v>
      </c>
      <c r="J1153" s="0">
        <v>2</v>
      </c>
    </row>
    <row r="1154" spans="1:10" customHeight="0">
      <c r="A1154" s="0">
        <f>HYPERLINK("https://dl.dropboxusercontent.com/scl/fi/jtfxk0vtolw9zsnh9ntzy/123230f.jpg?rlkey=9wt8zk7bjvxxtaya4h0wbn2j3&amp;dl=0","Click to download Image")</f>
      </c>
      <c r="B1154" s="0">
        <f>HYPERLINK("https://dl.dropboxusercontent.com/scl/fi/h2r6m20h0wv8nsbikgeen/2january-20201mens.jpg?rlkey=kwva26ae54hcxvipnn4jfq1lu&amp;dl=0","Click to download SizeChart")</f>
      </c>
      <c r="C1154" s="0" t="inlineStr">
        <is>
          <t>Flynn Men's Midweight Sweatshirt</t>
        </is>
      </c>
      <c r="D1154" s="0" t="inlineStr">
        <is>
          <t>'123230</t>
        </is>
      </c>
      <c r="E1154" s="0" t="inlineStr">
        <is>
          <t>UNI FLYNN CW GY:123230A-S</t>
        </is>
      </c>
      <c r="F1154" s="0" t="inlineStr">
        <is>
          <t>'898123223013</t>
        </is>
      </c>
      <c r="G1154" s="0" t="inlineStr">
        <is>
          <t>MENS</t>
        </is>
      </c>
      <c r="H1154" s="0" t="inlineStr">
        <is>
          <t>S</t>
        </is>
      </c>
      <c r="I1154" s="0">
        <v>34.99</v>
      </c>
      <c r="J1154" s="0">
        <v>2</v>
      </c>
    </row>
    <row r="1155" spans="1:10" customHeight="0">
      <c r="A1155" s="0">
        <f>HYPERLINK("https://dl.dropboxusercontent.com/scl/fi/jtfxk0vtolw9zsnh9ntzy/123230f.jpg?rlkey=9wt8zk7bjvxxtaya4h0wbn2j3&amp;dl=0","Click to download Image")</f>
      </c>
      <c r="B1155" s="0">
        <f>HYPERLINK("https://dl.dropboxusercontent.com/scl/fi/h2r6m20h0wv8nsbikgeen/2january-20201mens.jpg?rlkey=kwva26ae54hcxvipnn4jfq1lu&amp;dl=0","Click to download SizeChart")</f>
      </c>
      <c r="C1155" s="0" t="inlineStr">
        <is>
          <t>Flynn Men's Midweight Sweatshirt</t>
        </is>
      </c>
      <c r="D1155" s="0" t="inlineStr">
        <is>
          <t>'123230</t>
        </is>
      </c>
      <c r="E1155" s="0" t="inlineStr">
        <is>
          <t>UNI FLYNN CW GY:123230B-M</t>
        </is>
      </c>
      <c r="F1155" s="0" t="inlineStr">
        <is>
          <t>'898123223013</t>
        </is>
      </c>
      <c r="G1155" s="0" t="inlineStr">
        <is>
          <t>MENS</t>
        </is>
      </c>
      <c r="H1155" s="0" t="inlineStr">
        <is>
          <t>M</t>
        </is>
      </c>
      <c r="I1155" s="0">
        <v>34.99</v>
      </c>
      <c r="J1155" s="0">
        <v>0</v>
      </c>
    </row>
    <row r="1156" spans="1:10" customHeight="0">
      <c r="A1156" s="0">
        <f>HYPERLINK("https://dl.dropboxusercontent.com/scl/fi/jtfxk0vtolw9zsnh9ntzy/123230f.jpg?rlkey=9wt8zk7bjvxxtaya4h0wbn2j3&amp;dl=0","Click to download Image")</f>
      </c>
      <c r="B1156" s="0">
        <f>HYPERLINK("https://dl.dropboxusercontent.com/scl/fi/h2r6m20h0wv8nsbikgeen/2january-20201mens.jpg?rlkey=kwva26ae54hcxvipnn4jfq1lu&amp;dl=0","Click to download SizeChart")</f>
      </c>
      <c r="C1156" s="0" t="inlineStr">
        <is>
          <t>Flynn Men's Midweight Sweatshirt</t>
        </is>
      </c>
      <c r="D1156" s="0" t="inlineStr">
        <is>
          <t>'123230</t>
        </is>
      </c>
      <c r="E1156" s="0" t="inlineStr">
        <is>
          <t>UNI FLYNN CW GY:123230C-L</t>
        </is>
      </c>
      <c r="F1156" s="0" t="inlineStr">
        <is>
          <t>'898123223013</t>
        </is>
      </c>
      <c r="G1156" s="0" t="inlineStr">
        <is>
          <t>MENS</t>
        </is>
      </c>
      <c r="H1156" s="0" t="inlineStr">
        <is>
          <t>L</t>
        </is>
      </c>
      <c r="I1156" s="0">
        <v>34.99</v>
      </c>
      <c r="J1156" s="0">
        <v>6</v>
      </c>
    </row>
    <row r="1157" spans="1:10" customHeight="0">
      <c r="A1157" s="0">
        <f>HYPERLINK("https://dl.dropboxusercontent.com/scl/fi/jtfxk0vtolw9zsnh9ntzy/123230f.jpg?rlkey=9wt8zk7bjvxxtaya4h0wbn2j3&amp;dl=0","Click to download Image")</f>
      </c>
      <c r="B1157" s="0">
        <f>HYPERLINK("https://dl.dropboxusercontent.com/scl/fi/h2r6m20h0wv8nsbikgeen/2january-20201mens.jpg?rlkey=kwva26ae54hcxvipnn4jfq1lu&amp;dl=0","Click to download SizeChart")</f>
      </c>
      <c r="C1157" s="0" t="inlineStr">
        <is>
          <t>Flynn Men's Midweight Sweatshirt</t>
        </is>
      </c>
      <c r="D1157" s="0" t="inlineStr">
        <is>
          <t>'123230</t>
        </is>
      </c>
      <c r="E1157" s="0" t="inlineStr">
        <is>
          <t>UNI FLYNN CW GY:123230D-XL</t>
        </is>
      </c>
      <c r="F1157" s="0" t="inlineStr">
        <is>
          <t>'898123223013</t>
        </is>
      </c>
      <c r="G1157" s="0" t="inlineStr">
        <is>
          <t>MENS</t>
        </is>
      </c>
      <c r="H1157" s="0" t="inlineStr">
        <is>
          <t>XL</t>
        </is>
      </c>
      <c r="I1157" s="0">
        <v>34.99</v>
      </c>
      <c r="J1157" s="0">
        <v>17</v>
      </c>
    </row>
    <row r="1158" spans="1:10" customHeight="0">
      <c r="A1158" s="0">
        <f>HYPERLINK("https://dl.dropboxusercontent.com/scl/fi/jtfxk0vtolw9zsnh9ntzy/123230f.jpg?rlkey=9wt8zk7bjvxxtaya4h0wbn2j3&amp;dl=0","Click to download Image")</f>
      </c>
      <c r="B1158" s="0">
        <f>HYPERLINK("https://dl.dropboxusercontent.com/scl/fi/h2r6m20h0wv8nsbikgeen/2january-20201mens.jpg?rlkey=kwva26ae54hcxvipnn4jfq1lu&amp;dl=0","Click to download SizeChart")</f>
      </c>
      <c r="C1158" s="0" t="inlineStr">
        <is>
          <t>Flynn Men's Midweight Sweatshirt</t>
        </is>
      </c>
      <c r="D1158" s="0" t="inlineStr">
        <is>
          <t>'123230</t>
        </is>
      </c>
      <c r="E1158" s="0" t="inlineStr">
        <is>
          <t>UNI FLYNN CW GY:123230E-2XL</t>
        </is>
      </c>
      <c r="F1158" s="0" t="inlineStr">
        <is>
          <t>'898123223013</t>
        </is>
      </c>
      <c r="G1158" s="0" t="inlineStr">
        <is>
          <t>MENS</t>
        </is>
      </c>
      <c r="H1158" s="0" t="inlineStr">
        <is>
          <t>2XL</t>
        </is>
      </c>
      <c r="I1158" s="0">
        <v>36.99</v>
      </c>
      <c r="J1158" s="0">
        <v>6</v>
      </c>
    </row>
    <row r="1159" spans="1:10" customHeight="0">
      <c r="A1159" s="0">
        <f>HYPERLINK("https://dl.dropboxusercontent.com/scl/fi/jtfxk0vtolw9zsnh9ntzy/123230f.jpg?rlkey=9wt8zk7bjvxxtaya4h0wbn2j3&amp;dl=0","Click to download Image")</f>
      </c>
      <c r="B1159" s="0">
        <f>HYPERLINK("https://dl.dropboxusercontent.com/scl/fi/h2r6m20h0wv8nsbikgeen/2january-20201mens.jpg?rlkey=kwva26ae54hcxvipnn4jfq1lu&amp;dl=0","Click to download SizeChart")</f>
      </c>
      <c r="C1159" s="0" t="inlineStr">
        <is>
          <t>Flynn Men's Midweight Sweatshirt</t>
        </is>
      </c>
      <c r="D1159" s="0" t="inlineStr">
        <is>
          <t>'123230</t>
        </is>
      </c>
      <c r="E1159" s="0" t="inlineStr">
        <is>
          <t>UNI FLYNN CW GY:123230F-3XL</t>
        </is>
      </c>
      <c r="F1159" s="0" t="inlineStr">
        <is>
          <t>'898123223013</t>
        </is>
      </c>
      <c r="G1159" s="0" t="inlineStr">
        <is>
          <t>MENS</t>
        </is>
      </c>
      <c r="H1159" s="0" t="inlineStr">
        <is>
          <t>3XL</t>
        </is>
      </c>
      <c r="I1159" s="0">
        <v>36.99</v>
      </c>
      <c r="J1159" s="0">
        <v>1</v>
      </c>
    </row>
    <row r="1160" spans="1:10" customHeight="0">
      <c r="A1160" s="0">
        <f>HYPERLINK("https://dl.dropboxusercontent.com/scl/fi/2pple21lfeqhxa6r5lc7t/adams-150451-f.jpg?rlkey=aptmz16rizyjmol8y7awgta5c&amp;dl=0","Click to download Image")</f>
      </c>
      <c r="B1160" s="0">
        <f>HYPERLINK("https://dl.dropboxusercontent.com/scl/fi/d7hx9ej2uqnfbj0jjn1l2/mens-t-shirt-size-chartsslate-ls.jpg?rlkey=44njqs19p9sm4035eo4tn0wiu&amp;dl=0","Click to download SizeChart")</f>
      </c>
      <c r="C1160" s="0" t="inlineStr">
        <is>
          <t>Adams Men's Long Sleeve Shirt</t>
        </is>
      </c>
      <c r="D1160" s="0" t="inlineStr">
        <is>
          <t>'150451</t>
        </is>
      </c>
      <c r="E1160" s="0" t="inlineStr">
        <is>
          <t>UNI ADAMS M BK:150451A-S</t>
        </is>
      </c>
      <c r="F1160" s="0" t="inlineStr">
        <is>
          <t>'802150451042</t>
        </is>
      </c>
      <c r="G1160" s="0" t="inlineStr">
        <is>
          <t>MENS</t>
        </is>
      </c>
      <c r="H1160" s="0" t="inlineStr">
        <is>
          <t>S</t>
        </is>
      </c>
      <c r="I1160" s="0">
        <v>29.99</v>
      </c>
      <c r="J1160" s="0">
        <v>8</v>
      </c>
    </row>
    <row r="1161" spans="1:10" customHeight="0">
      <c r="A1161" s="0">
        <f>HYPERLINK("https://dl.dropboxusercontent.com/scl/fi/2pple21lfeqhxa6r5lc7t/adams-150451-f.jpg?rlkey=aptmz16rizyjmol8y7awgta5c&amp;dl=0","Click to download Image")</f>
      </c>
      <c r="B1161" s="0">
        <f>HYPERLINK("https://dl.dropboxusercontent.com/scl/fi/d7hx9ej2uqnfbj0jjn1l2/mens-t-shirt-size-chartsslate-ls.jpg?rlkey=44njqs19p9sm4035eo4tn0wiu&amp;dl=0","Click to download SizeChart")</f>
      </c>
      <c r="C1161" s="0" t="inlineStr">
        <is>
          <t>Adams Men's Long Sleeve Shirt</t>
        </is>
      </c>
      <c r="D1161" s="0" t="inlineStr">
        <is>
          <t>'150451</t>
        </is>
      </c>
      <c r="E1161" s="0" t="inlineStr">
        <is>
          <t>UNI ADAMS M BK:150451B-M</t>
        </is>
      </c>
      <c r="F1161" s="0" t="inlineStr">
        <is>
          <t>'802150451059</t>
        </is>
      </c>
      <c r="G1161" s="0" t="inlineStr">
        <is>
          <t>MENS</t>
        </is>
      </c>
      <c r="H1161" s="0" t="inlineStr">
        <is>
          <t>M</t>
        </is>
      </c>
      <c r="I1161" s="0">
        <v>29.99</v>
      </c>
      <c r="J1161" s="0">
        <v>19</v>
      </c>
    </row>
    <row r="1162" spans="1:10" customHeight="0">
      <c r="A1162" s="0">
        <f>HYPERLINK("https://dl.dropboxusercontent.com/scl/fi/2pple21lfeqhxa6r5lc7t/adams-150451-f.jpg?rlkey=aptmz16rizyjmol8y7awgta5c&amp;dl=0","Click to download Image")</f>
      </c>
      <c r="B1162" s="0">
        <f>HYPERLINK("https://dl.dropboxusercontent.com/scl/fi/d7hx9ej2uqnfbj0jjn1l2/mens-t-shirt-size-chartsslate-ls.jpg?rlkey=44njqs19p9sm4035eo4tn0wiu&amp;dl=0","Click to download SizeChart")</f>
      </c>
      <c r="C1162" s="0" t="inlineStr">
        <is>
          <t>Adams Men's Long Sleeve Shirt</t>
        </is>
      </c>
      <c r="D1162" s="0" t="inlineStr">
        <is>
          <t>'150451</t>
        </is>
      </c>
      <c r="E1162" s="0" t="inlineStr">
        <is>
          <t>UNI ADAMS M BK:150451C-L</t>
        </is>
      </c>
      <c r="F1162" s="0" t="inlineStr">
        <is>
          <t>'802150451066</t>
        </is>
      </c>
      <c r="G1162" s="0" t="inlineStr">
        <is>
          <t>MENS</t>
        </is>
      </c>
      <c r="H1162" s="0" t="inlineStr">
        <is>
          <t>L</t>
        </is>
      </c>
      <c r="I1162" s="0">
        <v>29.99</v>
      </c>
      <c r="J1162" s="0">
        <v>32</v>
      </c>
    </row>
    <row r="1163" spans="1:10" customHeight="0">
      <c r="A1163" s="0">
        <f>HYPERLINK("https://dl.dropboxusercontent.com/scl/fi/2pple21lfeqhxa6r5lc7t/adams-150451-f.jpg?rlkey=aptmz16rizyjmol8y7awgta5c&amp;dl=0","Click to download Image")</f>
      </c>
      <c r="B1163" s="0">
        <f>HYPERLINK("https://dl.dropboxusercontent.com/scl/fi/d7hx9ej2uqnfbj0jjn1l2/mens-t-shirt-size-chartsslate-ls.jpg?rlkey=44njqs19p9sm4035eo4tn0wiu&amp;dl=0","Click to download SizeChart")</f>
      </c>
      <c r="C1163" s="0" t="inlineStr">
        <is>
          <t>Adams Men's Long Sleeve Shirt</t>
        </is>
      </c>
      <c r="D1163" s="0" t="inlineStr">
        <is>
          <t>'150451</t>
        </is>
      </c>
      <c r="E1163" s="0" t="inlineStr">
        <is>
          <t>UNI ADAMS M BK:150451D-XL</t>
        </is>
      </c>
      <c r="F1163" s="0" t="inlineStr">
        <is>
          <t>'802150451073</t>
        </is>
      </c>
      <c r="G1163" s="0" t="inlineStr">
        <is>
          <t>MENS</t>
        </is>
      </c>
      <c r="H1163" s="0" t="inlineStr">
        <is>
          <t>XL</t>
        </is>
      </c>
      <c r="I1163" s="0">
        <v>29.99</v>
      </c>
      <c r="J1163" s="0">
        <v>32</v>
      </c>
    </row>
    <row r="1164" spans="1:10" customHeight="0">
      <c r="A1164" s="0">
        <f>HYPERLINK("https://dl.dropboxusercontent.com/scl/fi/2pple21lfeqhxa6r5lc7t/adams-150451-f.jpg?rlkey=aptmz16rizyjmol8y7awgta5c&amp;dl=0","Click to download Image")</f>
      </c>
      <c r="B1164" s="0">
        <f>HYPERLINK("https://dl.dropboxusercontent.com/scl/fi/d7hx9ej2uqnfbj0jjn1l2/mens-t-shirt-size-chartsslate-ls.jpg?rlkey=44njqs19p9sm4035eo4tn0wiu&amp;dl=0","Click to download SizeChart")</f>
      </c>
      <c r="C1164" s="0" t="inlineStr">
        <is>
          <t>Adams Men's Long Sleeve Shirt</t>
        </is>
      </c>
      <c r="D1164" s="0" t="inlineStr">
        <is>
          <t>'150451</t>
        </is>
      </c>
      <c r="E1164" s="0" t="inlineStr">
        <is>
          <t>UNI ADAMS M BK:150451E-2XL</t>
        </is>
      </c>
      <c r="F1164" s="0" t="inlineStr">
        <is>
          <t>'802150451080</t>
        </is>
      </c>
      <c r="G1164" s="0" t="inlineStr">
        <is>
          <t>MENS</t>
        </is>
      </c>
      <c r="H1164" s="0" t="inlineStr">
        <is>
          <t>2XL</t>
        </is>
      </c>
      <c r="I1164" s="0">
        <v>31.99</v>
      </c>
      <c r="J1164" s="0">
        <v>21</v>
      </c>
    </row>
    <row r="1165" spans="1:10" customHeight="0">
      <c r="A1165" s="0">
        <f>HYPERLINK("https://dl.dropboxusercontent.com/scl/fi/2pple21lfeqhxa6r5lc7t/adams-150451-f.jpg?rlkey=aptmz16rizyjmol8y7awgta5c&amp;dl=0","Click to download Image")</f>
      </c>
      <c r="B1165" s="0">
        <f>HYPERLINK("https://dl.dropboxusercontent.com/scl/fi/d7hx9ej2uqnfbj0jjn1l2/mens-t-shirt-size-chartsslate-ls.jpg?rlkey=44njqs19p9sm4035eo4tn0wiu&amp;dl=0","Click to download SizeChart")</f>
      </c>
      <c r="C1165" s="0" t="inlineStr">
        <is>
          <t>Adams Men's Long Sleeve Shirt</t>
        </is>
      </c>
      <c r="D1165" s="0" t="inlineStr">
        <is>
          <t>'150451</t>
        </is>
      </c>
      <c r="E1165" s="0" t="inlineStr">
        <is>
          <t>UNI ADAMS M BK:150451F-3XL</t>
        </is>
      </c>
      <c r="F1165" s="0" t="inlineStr">
        <is>
          <t>'802150451097</t>
        </is>
      </c>
      <c r="G1165" s="0" t="inlineStr">
        <is>
          <t>MENS</t>
        </is>
      </c>
      <c r="H1165" s="0" t="inlineStr">
        <is>
          <t>3XL</t>
        </is>
      </c>
      <c r="I1165" s="0">
        <v>31.99</v>
      </c>
      <c r="J1165" s="0">
        <v>12</v>
      </c>
    </row>
    <row r="1166" spans="1:10" customHeight="0">
      <c r="A1166" s="0">
        <f>HYPERLINK("https://dl.dropboxusercontent.com/scl/fi/z015najt5nvnxnx9wn947/adams-150449-f.jpg?rlkey=bi6kawylpx7mi167zrhuyykrz&amp;dl=0","Click to download Image")</f>
      </c>
      <c r="B1166" s="0">
        <f>HYPERLINK("https://dl.dropboxusercontent.com/scl/fi/d7hx9ej2uqnfbj0jjn1l2/mens-t-shirt-size-chartsslate-ls.jpg?rlkey=44njqs19p9sm4035eo4tn0wiu&amp;dl=0","Click to download SizeChart")</f>
      </c>
      <c r="C1166" s="0" t="inlineStr">
        <is>
          <t>Adams Men's Long Sleeve Shirt</t>
        </is>
      </c>
      <c r="D1166" s="0" t="inlineStr">
        <is>
          <t>'150449</t>
        </is>
      </c>
      <c r="E1166" s="0" t="inlineStr">
        <is>
          <t>UNI ADAMS M PE:150449A-S</t>
        </is>
      </c>
      <c r="F1166" s="0" t="inlineStr">
        <is>
          <t>'802150449049</t>
        </is>
      </c>
      <c r="G1166" s="0" t="inlineStr">
        <is>
          <t>MENS</t>
        </is>
      </c>
      <c r="H1166" s="0" t="inlineStr">
        <is>
          <t>S</t>
        </is>
      </c>
      <c r="I1166" s="0">
        <v>29.99</v>
      </c>
      <c r="J1166" s="0">
        <v>8</v>
      </c>
    </row>
    <row r="1167" spans="1:10" customHeight="0">
      <c r="A1167" s="0">
        <f>HYPERLINK("https://dl.dropboxusercontent.com/scl/fi/z015najt5nvnxnx9wn947/adams-150449-f.jpg?rlkey=bi6kawylpx7mi167zrhuyykrz&amp;dl=0","Click to download Image")</f>
      </c>
      <c r="B1167" s="0">
        <f>HYPERLINK("https://dl.dropboxusercontent.com/scl/fi/d7hx9ej2uqnfbj0jjn1l2/mens-t-shirt-size-chartsslate-ls.jpg?rlkey=44njqs19p9sm4035eo4tn0wiu&amp;dl=0","Click to download SizeChart")</f>
      </c>
      <c r="C1167" s="0" t="inlineStr">
        <is>
          <t>Adams Men's Long Sleeve Shirt</t>
        </is>
      </c>
      <c r="D1167" s="0" t="inlineStr">
        <is>
          <t>'150449</t>
        </is>
      </c>
      <c r="E1167" s="0" t="inlineStr">
        <is>
          <t>UNI ADAMS M PE:150449B-M</t>
        </is>
      </c>
      <c r="F1167" s="0" t="inlineStr">
        <is>
          <t>'802150449056</t>
        </is>
      </c>
      <c r="G1167" s="0" t="inlineStr">
        <is>
          <t>MENS</t>
        </is>
      </c>
      <c r="H1167" s="0" t="inlineStr">
        <is>
          <t>M</t>
        </is>
      </c>
      <c r="I1167" s="0">
        <v>29.99</v>
      </c>
      <c r="J1167" s="0">
        <v>19</v>
      </c>
    </row>
    <row r="1168" spans="1:10" customHeight="0">
      <c r="A1168" s="0">
        <f>HYPERLINK("https://dl.dropboxusercontent.com/scl/fi/z015najt5nvnxnx9wn947/adams-150449-f.jpg?rlkey=bi6kawylpx7mi167zrhuyykrz&amp;dl=0","Click to download Image")</f>
      </c>
      <c r="B1168" s="0">
        <f>HYPERLINK("https://dl.dropboxusercontent.com/scl/fi/d7hx9ej2uqnfbj0jjn1l2/mens-t-shirt-size-chartsslate-ls.jpg?rlkey=44njqs19p9sm4035eo4tn0wiu&amp;dl=0","Click to download SizeChart")</f>
      </c>
      <c r="C1168" s="0" t="inlineStr">
        <is>
          <t>Adams Men's Long Sleeve Shirt</t>
        </is>
      </c>
      <c r="D1168" s="0" t="inlineStr">
        <is>
          <t>'150449</t>
        </is>
      </c>
      <c r="E1168" s="0" t="inlineStr">
        <is>
          <t>UNI ADAMS M PE:150449C-L</t>
        </is>
      </c>
      <c r="F1168" s="0" t="inlineStr">
        <is>
          <t>'802150449063</t>
        </is>
      </c>
      <c r="G1168" s="0" t="inlineStr">
        <is>
          <t>MENS</t>
        </is>
      </c>
      <c r="H1168" s="0" t="inlineStr">
        <is>
          <t>L</t>
        </is>
      </c>
      <c r="I1168" s="0">
        <v>29.99</v>
      </c>
      <c r="J1168" s="0">
        <v>31</v>
      </c>
    </row>
    <row r="1169" spans="1:10" customHeight="0">
      <c r="A1169" s="0">
        <f>HYPERLINK("https://dl.dropboxusercontent.com/scl/fi/z015najt5nvnxnx9wn947/adams-150449-f.jpg?rlkey=bi6kawylpx7mi167zrhuyykrz&amp;dl=0","Click to download Image")</f>
      </c>
      <c r="B1169" s="0">
        <f>HYPERLINK("https://dl.dropboxusercontent.com/scl/fi/d7hx9ej2uqnfbj0jjn1l2/mens-t-shirt-size-chartsslate-ls.jpg?rlkey=44njqs19p9sm4035eo4tn0wiu&amp;dl=0","Click to download SizeChart")</f>
      </c>
      <c r="C1169" s="0" t="inlineStr">
        <is>
          <t>Adams Men's Long Sleeve Shirt</t>
        </is>
      </c>
      <c r="D1169" s="0" t="inlineStr">
        <is>
          <t>'150449</t>
        </is>
      </c>
      <c r="E1169" s="0" t="inlineStr">
        <is>
          <t>UNI ADAMS M PE:150449D-XL</t>
        </is>
      </c>
      <c r="F1169" s="0" t="inlineStr">
        <is>
          <t>'802150449070</t>
        </is>
      </c>
      <c r="G1169" s="0" t="inlineStr">
        <is>
          <t>MENS</t>
        </is>
      </c>
      <c r="H1169" s="0" t="inlineStr">
        <is>
          <t>XL</t>
        </is>
      </c>
      <c r="I1169" s="0">
        <v>29.99</v>
      </c>
      <c r="J1169" s="0">
        <v>32</v>
      </c>
    </row>
    <row r="1170" spans="1:10" customHeight="0">
      <c r="A1170" s="0">
        <f>HYPERLINK("https://dl.dropboxusercontent.com/scl/fi/z015najt5nvnxnx9wn947/adams-150449-f.jpg?rlkey=bi6kawylpx7mi167zrhuyykrz&amp;dl=0","Click to download Image")</f>
      </c>
      <c r="B1170" s="0">
        <f>HYPERLINK("https://dl.dropboxusercontent.com/scl/fi/d7hx9ej2uqnfbj0jjn1l2/mens-t-shirt-size-chartsslate-ls.jpg?rlkey=44njqs19p9sm4035eo4tn0wiu&amp;dl=0","Click to download SizeChart")</f>
      </c>
      <c r="C1170" s="0" t="inlineStr">
        <is>
          <t>Adams Men's Long Sleeve Shirt</t>
        </is>
      </c>
      <c r="D1170" s="0" t="inlineStr">
        <is>
          <t>'150449</t>
        </is>
      </c>
      <c r="E1170" s="0" t="inlineStr">
        <is>
          <t>UNI ADAMS M PE:150449E-2XL</t>
        </is>
      </c>
      <c r="F1170" s="0" t="inlineStr">
        <is>
          <t>'802150449087</t>
        </is>
      </c>
      <c r="G1170" s="0" t="inlineStr">
        <is>
          <t>MENS</t>
        </is>
      </c>
      <c r="H1170" s="0" t="inlineStr">
        <is>
          <t>2XL</t>
        </is>
      </c>
      <c r="I1170" s="0">
        <v>31.99</v>
      </c>
      <c r="J1170" s="0">
        <v>21</v>
      </c>
    </row>
    <row r="1171" spans="1:10" customHeight="0">
      <c r="A1171" s="0">
        <f>HYPERLINK("https://dl.dropboxusercontent.com/scl/fi/z015najt5nvnxnx9wn947/adams-150449-f.jpg?rlkey=bi6kawylpx7mi167zrhuyykrz&amp;dl=0","Click to download Image")</f>
      </c>
      <c r="B1171" s="0">
        <f>HYPERLINK("https://dl.dropboxusercontent.com/scl/fi/d7hx9ej2uqnfbj0jjn1l2/mens-t-shirt-size-chartsslate-ls.jpg?rlkey=44njqs19p9sm4035eo4tn0wiu&amp;dl=0","Click to download SizeChart")</f>
      </c>
      <c r="C1171" s="0" t="inlineStr">
        <is>
          <t>Adams Men's Long Sleeve Shirt</t>
        </is>
      </c>
      <c r="D1171" s="0" t="inlineStr">
        <is>
          <t>'150449</t>
        </is>
      </c>
      <c r="E1171" s="0" t="inlineStr">
        <is>
          <t>UNI ADAMS M PE:150449F-3XL</t>
        </is>
      </c>
      <c r="F1171" s="0" t="inlineStr">
        <is>
          <t>'802150449094</t>
        </is>
      </c>
      <c r="G1171" s="0" t="inlineStr">
        <is>
          <t>MENS</t>
        </is>
      </c>
      <c r="H1171" s="0" t="inlineStr">
        <is>
          <t>3XL</t>
        </is>
      </c>
      <c r="I1171" s="0">
        <v>31.99</v>
      </c>
      <c r="J1171" s="0">
        <v>12</v>
      </c>
    </row>
    <row r="1172" spans="1:10" customHeight="0">
      <c r="A1172" s="0">
        <f>HYPERLINK("https://dl.dropboxusercontent.com/scl/fi/upvrq167hm7dvn4tb2nbk/adams-150450-f.jpg?rlkey=ovr4xyegn2h3boimhsrw8icvr&amp;dl=0","Click to download Image")</f>
      </c>
      <c r="B1172" s="0">
        <f>HYPERLINK("https://dl.dropboxusercontent.com/scl/fi/d7hx9ej2uqnfbj0jjn1l2/mens-t-shirt-size-chartsslate-ls.jpg?rlkey=44njqs19p9sm4035eo4tn0wiu&amp;dl=0","Click to download SizeChart")</f>
      </c>
      <c r="C1172" s="0" t="inlineStr">
        <is>
          <t>Adams Men's Long Sleeve Shirt</t>
        </is>
      </c>
      <c r="D1172" s="0" t="inlineStr">
        <is>
          <t>'150450</t>
        </is>
      </c>
      <c r="E1172" s="0" t="inlineStr">
        <is>
          <t>UNI ADAMS M GD:150450A-S</t>
        </is>
      </c>
      <c r="F1172" s="0" t="inlineStr">
        <is>
          <t>'802150450045</t>
        </is>
      </c>
      <c r="G1172" s="0" t="inlineStr">
        <is>
          <t>MENS</t>
        </is>
      </c>
      <c r="H1172" s="0" t="inlineStr">
        <is>
          <t>S</t>
        </is>
      </c>
      <c r="I1172" s="0">
        <v>29.99</v>
      </c>
      <c r="J1172" s="0">
        <v>18</v>
      </c>
    </row>
    <row r="1173" spans="1:10" customHeight="0">
      <c r="A1173" s="0">
        <f>HYPERLINK("https://dl.dropboxusercontent.com/scl/fi/upvrq167hm7dvn4tb2nbk/adams-150450-f.jpg?rlkey=ovr4xyegn2h3boimhsrw8icvr&amp;dl=0","Click to download Image")</f>
      </c>
      <c r="B1173" s="0">
        <f>HYPERLINK("https://dl.dropboxusercontent.com/scl/fi/d7hx9ej2uqnfbj0jjn1l2/mens-t-shirt-size-chartsslate-ls.jpg?rlkey=44njqs19p9sm4035eo4tn0wiu&amp;dl=0","Click to download SizeChart")</f>
      </c>
      <c r="C1173" s="0" t="inlineStr">
        <is>
          <t>Adams Men's Long Sleeve Shirt</t>
        </is>
      </c>
      <c r="D1173" s="0" t="inlineStr">
        <is>
          <t>'150450</t>
        </is>
      </c>
      <c r="E1173" s="0" t="inlineStr">
        <is>
          <t>UNI ADAMS M PE:150449B-M</t>
        </is>
      </c>
      <c r="F1173" s="0" t="inlineStr">
        <is>
          <t>'802150449056</t>
        </is>
      </c>
      <c r="G1173" s="0" t="inlineStr">
        <is>
          <t>MENS</t>
        </is>
      </c>
      <c r="H1173" s="0" t="inlineStr">
        <is>
          <t>M</t>
        </is>
      </c>
      <c r="I1173" s="0">
        <v>29.99</v>
      </c>
      <c r="J1173" s="0">
        <v>35</v>
      </c>
    </row>
    <row r="1174" spans="1:10" customHeight="0">
      <c r="A1174" s="0">
        <f>HYPERLINK("https://dl.dropboxusercontent.com/scl/fi/upvrq167hm7dvn4tb2nbk/adams-150450-f.jpg?rlkey=ovr4xyegn2h3boimhsrw8icvr&amp;dl=0","Click to download Image")</f>
      </c>
      <c r="B1174" s="0">
        <f>HYPERLINK("https://dl.dropboxusercontent.com/scl/fi/d7hx9ej2uqnfbj0jjn1l2/mens-t-shirt-size-chartsslate-ls.jpg?rlkey=44njqs19p9sm4035eo4tn0wiu&amp;dl=0","Click to download SizeChart")</f>
      </c>
      <c r="C1174" s="0" t="inlineStr">
        <is>
          <t>Adams Men's Long Sleeve Shirt</t>
        </is>
      </c>
      <c r="D1174" s="0" t="inlineStr">
        <is>
          <t>'150450</t>
        </is>
      </c>
      <c r="E1174" s="0" t="inlineStr">
        <is>
          <t>UNI ADAMS M PE:150449C-L</t>
        </is>
      </c>
      <c r="F1174" s="0" t="inlineStr">
        <is>
          <t>'802150449063</t>
        </is>
      </c>
      <c r="G1174" s="0" t="inlineStr">
        <is>
          <t>MENS</t>
        </is>
      </c>
      <c r="H1174" s="0" t="inlineStr">
        <is>
          <t>L</t>
        </is>
      </c>
      <c r="I1174" s="0">
        <v>29.99</v>
      </c>
      <c r="J1174" s="0">
        <v>51</v>
      </c>
    </row>
    <row r="1175" spans="1:10" customHeight="0">
      <c r="A1175" s="0">
        <f>HYPERLINK("https://dl.dropboxusercontent.com/scl/fi/upvrq167hm7dvn4tb2nbk/adams-150450-f.jpg?rlkey=ovr4xyegn2h3boimhsrw8icvr&amp;dl=0","Click to download Image")</f>
      </c>
      <c r="B1175" s="0">
        <f>HYPERLINK("https://dl.dropboxusercontent.com/scl/fi/d7hx9ej2uqnfbj0jjn1l2/mens-t-shirt-size-chartsslate-ls.jpg?rlkey=44njqs19p9sm4035eo4tn0wiu&amp;dl=0","Click to download SizeChart")</f>
      </c>
      <c r="C1175" s="0" t="inlineStr">
        <is>
          <t>Adams Men's Long Sleeve Shirt</t>
        </is>
      </c>
      <c r="D1175" s="0" t="inlineStr">
        <is>
          <t>'150450</t>
        </is>
      </c>
      <c r="E1175" s="0" t="inlineStr">
        <is>
          <t>UNI ADAMS M PE:150449D-XL</t>
        </is>
      </c>
      <c r="F1175" s="0" t="inlineStr">
        <is>
          <t>'802150449070</t>
        </is>
      </c>
      <c r="G1175" s="0" t="inlineStr">
        <is>
          <t>MENS</t>
        </is>
      </c>
      <c r="H1175" s="0" t="inlineStr">
        <is>
          <t>XL</t>
        </is>
      </c>
      <c r="I1175" s="0">
        <v>29.99</v>
      </c>
      <c r="J1175" s="0">
        <v>52</v>
      </c>
    </row>
    <row r="1176" spans="1:10" customHeight="0">
      <c r="A1176" s="0">
        <f>HYPERLINK("https://dl.dropboxusercontent.com/scl/fi/upvrq167hm7dvn4tb2nbk/adams-150450-f.jpg?rlkey=ovr4xyegn2h3boimhsrw8icvr&amp;dl=0","Click to download Image")</f>
      </c>
      <c r="B1176" s="0">
        <f>HYPERLINK("https://dl.dropboxusercontent.com/scl/fi/d7hx9ej2uqnfbj0jjn1l2/mens-t-shirt-size-chartsslate-ls.jpg?rlkey=44njqs19p9sm4035eo4tn0wiu&amp;dl=0","Click to download SizeChart")</f>
      </c>
      <c r="C1176" s="0" t="inlineStr">
        <is>
          <t>Adams Men's Long Sleeve Shirt</t>
        </is>
      </c>
      <c r="D1176" s="0" t="inlineStr">
        <is>
          <t>'150450</t>
        </is>
      </c>
      <c r="E1176" s="0" t="inlineStr">
        <is>
          <t>UNI ADAMS M PE:150449E-2XL</t>
        </is>
      </c>
      <c r="F1176" s="0" t="inlineStr">
        <is>
          <t>'802150449087</t>
        </is>
      </c>
      <c r="G1176" s="0" t="inlineStr">
        <is>
          <t>MENS</t>
        </is>
      </c>
      <c r="H1176" s="0" t="inlineStr">
        <is>
          <t>2XL</t>
        </is>
      </c>
      <c r="I1176" s="0">
        <v>29.99</v>
      </c>
      <c r="J1176" s="0">
        <v>35</v>
      </c>
    </row>
    <row r="1177" spans="1:10" customHeight="0">
      <c r="A1177" s="0">
        <f>HYPERLINK("https://dl.dropboxusercontent.com/scl/fi/upvrq167hm7dvn4tb2nbk/adams-150450-f.jpg?rlkey=ovr4xyegn2h3boimhsrw8icvr&amp;dl=0","Click to download Image")</f>
      </c>
      <c r="B1177" s="0">
        <f>HYPERLINK("https://dl.dropboxusercontent.com/scl/fi/d7hx9ej2uqnfbj0jjn1l2/mens-t-shirt-size-chartsslate-ls.jpg?rlkey=44njqs19p9sm4035eo4tn0wiu&amp;dl=0","Click to download SizeChart")</f>
      </c>
      <c r="C1177" s="0" t="inlineStr">
        <is>
          <t>Adams Men's Long Sleeve Shirt</t>
        </is>
      </c>
      <c r="D1177" s="0" t="inlineStr">
        <is>
          <t>'150450</t>
        </is>
      </c>
      <c r="E1177" s="0" t="inlineStr">
        <is>
          <t>UNI ADAMS M PE:150449F-3XL</t>
        </is>
      </c>
      <c r="F1177" s="0" t="inlineStr">
        <is>
          <t>'802150449094</t>
        </is>
      </c>
      <c r="G1177" s="0" t="inlineStr">
        <is>
          <t>MENS</t>
        </is>
      </c>
      <c r="H1177" s="0" t="inlineStr">
        <is>
          <t>3XL</t>
        </is>
      </c>
      <c r="I1177" s="0">
        <v>29.99</v>
      </c>
      <c r="J1177" s="0">
        <v>18</v>
      </c>
    </row>
    <row r="1178" spans="1:10" customHeight="0">
      <c r="A1178" s="0">
        <f>HYPERLINK("https://dl.dropboxusercontent.com/scl/fi/uaz355avpzcki17wlxhr7/111409-ab.jpg?rlkey=8v8ilhbkwryy5fosvzvlphuw4&amp;dl=0","Click to download Image")</f>
      </c>
      <c r="B1178" s="0">
        <f>HYPERLINK("https://dl.dropboxusercontent.com/scl/fi/d1z5nf607hddmmrgcwhwd/womens-t-shirt-size-chartssilver.jpg?rlkey=1n5r9tiqrhcwdreweqd8t70uw&amp;dl=0","Click to download SizeChart")</f>
      </c>
      <c r="C1178" s="0" t="inlineStr">
        <is>
          <t>Silver Women's Long Sleeve Shirt</t>
        </is>
      </c>
      <c r="D1178" s="0" t="inlineStr">
        <is>
          <t>'111409</t>
        </is>
      </c>
      <c r="E1178" s="0" t="inlineStr">
        <is>
          <t>UNI SILVER PURPLE:111409A-S</t>
        </is>
      </c>
      <c r="F1178" s="0" t="inlineStr">
        <is>
          <t>'802111409044</t>
        </is>
      </c>
      <c r="G1178" s="0" t="inlineStr">
        <is>
          <t>WOMENS</t>
        </is>
      </c>
      <c r="H1178" s="0" t="inlineStr">
        <is>
          <t>S</t>
        </is>
      </c>
      <c r="I1178" s="0">
        <v>34.99</v>
      </c>
      <c r="J1178" s="0">
        <v>10</v>
      </c>
    </row>
    <row r="1179" spans="1:10" customHeight="0">
      <c r="A1179" s="0">
        <f>HYPERLINK("https://dl.dropboxusercontent.com/scl/fi/uaz355avpzcki17wlxhr7/111409-ab.jpg?rlkey=8v8ilhbkwryy5fosvzvlphuw4&amp;dl=0","Click to download Image")</f>
      </c>
      <c r="B1179" s="0">
        <f>HYPERLINK("https://dl.dropboxusercontent.com/scl/fi/d1z5nf607hddmmrgcwhwd/womens-t-shirt-size-chartssilver.jpg?rlkey=1n5r9tiqrhcwdreweqd8t70uw&amp;dl=0","Click to download SizeChart")</f>
      </c>
      <c r="C1179" s="0" t="inlineStr">
        <is>
          <t>Silver Women's Long Sleeve Shirt</t>
        </is>
      </c>
      <c r="D1179" s="0" t="inlineStr">
        <is>
          <t>'111409</t>
        </is>
      </c>
      <c r="E1179" s="0" t="inlineStr">
        <is>
          <t>UNI SILVER PURPLE:111409B-M</t>
        </is>
      </c>
      <c r="F1179" s="0" t="inlineStr">
        <is>
          <t>'802111409051</t>
        </is>
      </c>
      <c r="G1179" s="0" t="inlineStr">
        <is>
          <t>WOMENS</t>
        </is>
      </c>
      <c r="H1179" s="0" t="inlineStr">
        <is>
          <t>M</t>
        </is>
      </c>
      <c r="I1179" s="0">
        <v>34.99</v>
      </c>
      <c r="J1179" s="0">
        <v>23</v>
      </c>
    </row>
    <row r="1180" spans="1:10" customHeight="0">
      <c r="A1180" s="0">
        <f>HYPERLINK("https://dl.dropboxusercontent.com/scl/fi/uaz355avpzcki17wlxhr7/111409-ab.jpg?rlkey=8v8ilhbkwryy5fosvzvlphuw4&amp;dl=0","Click to download Image")</f>
      </c>
      <c r="B1180" s="0">
        <f>HYPERLINK("https://dl.dropboxusercontent.com/scl/fi/d1z5nf607hddmmrgcwhwd/womens-t-shirt-size-chartssilver.jpg?rlkey=1n5r9tiqrhcwdreweqd8t70uw&amp;dl=0","Click to download SizeChart")</f>
      </c>
      <c r="C1180" s="0" t="inlineStr">
        <is>
          <t>Silver Women's Long Sleeve Shirt</t>
        </is>
      </c>
      <c r="D1180" s="0" t="inlineStr">
        <is>
          <t>'111409</t>
        </is>
      </c>
      <c r="E1180" s="0" t="inlineStr">
        <is>
          <t>UNI SILVER PURPLE:111409C-L</t>
        </is>
      </c>
      <c r="F1180" s="0" t="inlineStr">
        <is>
          <t>'802111409068</t>
        </is>
      </c>
      <c r="G1180" s="0" t="inlineStr">
        <is>
          <t>WOMENS</t>
        </is>
      </c>
      <c r="H1180" s="0" t="inlineStr">
        <is>
          <t>L</t>
        </is>
      </c>
      <c r="I1180" s="0">
        <v>34.99</v>
      </c>
      <c r="J1180" s="0">
        <v>22</v>
      </c>
    </row>
    <row r="1181" spans="1:10" customHeight="0">
      <c r="A1181" s="0">
        <f>HYPERLINK("https://dl.dropboxusercontent.com/scl/fi/uaz355avpzcki17wlxhr7/111409-ab.jpg?rlkey=8v8ilhbkwryy5fosvzvlphuw4&amp;dl=0","Click to download Image")</f>
      </c>
      <c r="B1181" s="0">
        <f>HYPERLINK("https://dl.dropboxusercontent.com/scl/fi/d1z5nf607hddmmrgcwhwd/womens-t-shirt-size-chartssilver.jpg?rlkey=1n5r9tiqrhcwdreweqd8t70uw&amp;dl=0","Click to download SizeChart")</f>
      </c>
      <c r="C1181" s="0" t="inlineStr">
        <is>
          <t>Silver Women's Long Sleeve Shirt</t>
        </is>
      </c>
      <c r="D1181" s="0" t="inlineStr">
        <is>
          <t>'111409</t>
        </is>
      </c>
      <c r="E1181" s="0" t="inlineStr">
        <is>
          <t>UNI SILVER PURPLE:111409D-XL</t>
        </is>
      </c>
      <c r="F1181" s="0" t="inlineStr">
        <is>
          <t>'802111409075</t>
        </is>
      </c>
      <c r="G1181" s="0" t="inlineStr">
        <is>
          <t>WOMENS</t>
        </is>
      </c>
      <c r="H1181" s="0" t="inlineStr">
        <is>
          <t>XL</t>
        </is>
      </c>
      <c r="I1181" s="0">
        <v>34.99</v>
      </c>
      <c r="J1181" s="0">
        <v>10</v>
      </c>
    </row>
    <row r="1182" spans="1:10" customHeight="0">
      <c r="A1182" s="0">
        <f>HYPERLINK("https://dl.dropboxusercontent.com/scl/fi/uaz355avpzcki17wlxhr7/111409-ab.jpg?rlkey=8v8ilhbkwryy5fosvzvlphuw4&amp;dl=0","Click to download Image")</f>
      </c>
      <c r="B1182" s="0">
        <f>HYPERLINK("https://dl.dropboxusercontent.com/scl/fi/d1z5nf607hddmmrgcwhwd/womens-t-shirt-size-chartssilver.jpg?rlkey=1n5r9tiqrhcwdreweqd8t70uw&amp;dl=0","Click to download SizeChart")</f>
      </c>
      <c r="C1182" s="0" t="inlineStr">
        <is>
          <t>Silver Women's Long Sleeve Shirt</t>
        </is>
      </c>
      <c r="D1182" s="0" t="inlineStr">
        <is>
          <t>'111409</t>
        </is>
      </c>
      <c r="E1182" s="0" t="inlineStr">
        <is>
          <t>UNI SILVER PURPLE:111409E-2XL</t>
        </is>
      </c>
      <c r="F1182" s="0" t="inlineStr">
        <is>
          <t>'802111409082</t>
        </is>
      </c>
      <c r="G1182" s="0" t="inlineStr">
        <is>
          <t>WOMENS</t>
        </is>
      </c>
      <c r="H1182" s="0" t="inlineStr">
        <is>
          <t>2XL</t>
        </is>
      </c>
      <c r="I1182" s="0">
        <v>36.99</v>
      </c>
      <c r="J1182" s="0">
        <v>5</v>
      </c>
    </row>
    <row r="1183" spans="1:10" customHeight="0">
      <c r="A1183" s="0">
        <f>HYPERLINK("https://dl.dropboxusercontent.com/scl/fi/uaz355avpzcki17wlxhr7/111409-ab.jpg?rlkey=8v8ilhbkwryy5fosvzvlphuw4&amp;dl=0","Click to download Image")</f>
      </c>
      <c r="B1183" s="0">
        <f>HYPERLINK("https://dl.dropboxusercontent.com/scl/fi/d1z5nf607hddmmrgcwhwd/womens-t-shirt-size-chartssilver.jpg?rlkey=1n5r9tiqrhcwdreweqd8t70uw&amp;dl=0","Click to download SizeChart")</f>
      </c>
      <c r="C1183" s="0" t="inlineStr">
        <is>
          <t>Silver Women's Long Sleeve Shirt</t>
        </is>
      </c>
      <c r="D1183" s="0" t="inlineStr">
        <is>
          <t>'111409</t>
        </is>
      </c>
      <c r="E1183" s="0" t="inlineStr">
        <is>
          <t>UNI SILVER PURPLE:111409F-3XL</t>
        </is>
      </c>
      <c r="F1183" s="0" t="inlineStr">
        <is>
          <t>'802111409099</t>
        </is>
      </c>
      <c r="G1183" s="0" t="inlineStr">
        <is>
          <t>WOMENS</t>
        </is>
      </c>
      <c r="H1183" s="0" t="inlineStr">
        <is>
          <t>3XL</t>
        </is>
      </c>
      <c r="I1183" s="0">
        <v>36.99</v>
      </c>
      <c r="J1183" s="0">
        <v>2</v>
      </c>
    </row>
    <row r="1184" spans="1:10" customHeight="0">
      <c r="A1184" s="0">
        <f>HYPERLINK("https://dl.dropboxusercontent.com/scl/fi/nqnws7yuq9kuy097ysfuw/109215f29240.jpg?rlkey=mm7y1zaesc7ld1be2x64vu2r7&amp;dl=0","Click to download Image")</f>
      </c>
      <c r="B1184" s="0">
        <f>HYPERLINK("https://dl.dropboxusercontent.com/scl/fi/9im7hkjew0lx2c7bx8nji/mens-hoodie-size-chartswebster.jpg?rlkey=1cnawjui2p405w39abepm1gk9&amp;dl=0","Click to download SizeChart")</f>
      </c>
      <c r="C1184" s="0" t="inlineStr">
        <is>
          <t>Webster Men's Full Zip Hoodie</t>
        </is>
      </c>
      <c r="D1184" s="0" t="inlineStr">
        <is>
          <t>'109215</t>
        </is>
      </c>
      <c r="E1184" s="0" t="inlineStr">
        <is>
          <t>UNI WEBSTER:109215A-S</t>
        </is>
      </c>
      <c r="F1184" s="0" t="inlineStr">
        <is>
          <t>'800109215011</t>
        </is>
      </c>
      <c r="G1184" s="0" t="inlineStr">
        <is>
          <t>MENS</t>
        </is>
      </c>
      <c r="H1184" s="0" t="inlineStr">
        <is>
          <t>S</t>
        </is>
      </c>
      <c r="I1184" s="0">
        <v>49.99</v>
      </c>
      <c r="J1184" s="0">
        <v>2</v>
      </c>
    </row>
    <row r="1185" spans="1:10" customHeight="0">
      <c r="A1185" s="0">
        <f>HYPERLINK("https://dl.dropboxusercontent.com/scl/fi/nqnws7yuq9kuy097ysfuw/109215f29240.jpg?rlkey=mm7y1zaesc7ld1be2x64vu2r7&amp;dl=0","Click to download Image")</f>
      </c>
      <c r="B1185" s="0">
        <f>HYPERLINK("https://dl.dropboxusercontent.com/scl/fi/9im7hkjew0lx2c7bx8nji/mens-hoodie-size-chartswebster.jpg?rlkey=1cnawjui2p405w39abepm1gk9&amp;dl=0","Click to download SizeChart")</f>
      </c>
      <c r="C1185" s="0" t="inlineStr">
        <is>
          <t>Webster Men's Full Zip Hoodie</t>
        </is>
      </c>
      <c r="D1185" s="0" t="inlineStr">
        <is>
          <t>'109215</t>
        </is>
      </c>
      <c r="E1185" s="0" t="inlineStr">
        <is>
          <t>UNI WEBSTER:109215B-M</t>
        </is>
      </c>
      <c r="F1185" s="0" t="inlineStr">
        <is>
          <t>'800109215028</t>
        </is>
      </c>
      <c r="G1185" s="0" t="inlineStr">
        <is>
          <t>MENS</t>
        </is>
      </c>
      <c r="H1185" s="0" t="inlineStr">
        <is>
          <t>M</t>
        </is>
      </c>
      <c r="I1185" s="0">
        <v>49.99</v>
      </c>
      <c r="J1185" s="0">
        <v>6</v>
      </c>
    </row>
    <row r="1186" spans="1:10" customHeight="0">
      <c r="A1186" s="0">
        <f>HYPERLINK("https://dl.dropboxusercontent.com/scl/fi/nqnws7yuq9kuy097ysfuw/109215f29240.jpg?rlkey=mm7y1zaesc7ld1be2x64vu2r7&amp;dl=0","Click to download Image")</f>
      </c>
      <c r="B1186" s="0">
        <f>HYPERLINK("https://dl.dropboxusercontent.com/scl/fi/9im7hkjew0lx2c7bx8nji/mens-hoodie-size-chartswebster.jpg?rlkey=1cnawjui2p405w39abepm1gk9&amp;dl=0","Click to download SizeChart")</f>
      </c>
      <c r="C1186" s="0" t="inlineStr">
        <is>
          <t>Webster Men's Full Zip Hoodie</t>
        </is>
      </c>
      <c r="D1186" s="0" t="inlineStr">
        <is>
          <t>'109215</t>
        </is>
      </c>
      <c r="E1186" s="0" t="inlineStr">
        <is>
          <t>UNI WEBSTER:109215C-L</t>
        </is>
      </c>
      <c r="F1186" s="0" t="inlineStr">
        <is>
          <t>'800109215035</t>
        </is>
      </c>
      <c r="G1186" s="0" t="inlineStr">
        <is>
          <t>MENS</t>
        </is>
      </c>
      <c r="H1186" s="0" t="inlineStr">
        <is>
          <t>L</t>
        </is>
      </c>
      <c r="I1186" s="0">
        <v>49.99</v>
      </c>
      <c r="J1186" s="0">
        <v>6</v>
      </c>
    </row>
    <row r="1187" spans="1:10" customHeight="0">
      <c r="A1187" s="0">
        <f>HYPERLINK("https://dl.dropboxusercontent.com/scl/fi/nqnws7yuq9kuy097ysfuw/109215f29240.jpg?rlkey=mm7y1zaesc7ld1be2x64vu2r7&amp;dl=0","Click to download Image")</f>
      </c>
      <c r="B1187" s="0">
        <f>HYPERLINK("https://dl.dropboxusercontent.com/scl/fi/9im7hkjew0lx2c7bx8nji/mens-hoodie-size-chartswebster.jpg?rlkey=1cnawjui2p405w39abepm1gk9&amp;dl=0","Click to download SizeChart")</f>
      </c>
      <c r="C1187" s="0" t="inlineStr">
        <is>
          <t>Webster Men's Full Zip Hoodie</t>
        </is>
      </c>
      <c r="D1187" s="0" t="inlineStr">
        <is>
          <t>'109215</t>
        </is>
      </c>
      <c r="E1187" s="0" t="inlineStr">
        <is>
          <t>UNI WEBSTER:109215D-XL</t>
        </is>
      </c>
      <c r="F1187" s="0" t="inlineStr">
        <is>
          <t>'800109215042</t>
        </is>
      </c>
      <c r="G1187" s="0" t="inlineStr">
        <is>
          <t>MENS</t>
        </is>
      </c>
      <c r="H1187" s="0" t="inlineStr">
        <is>
          <t>XL</t>
        </is>
      </c>
      <c r="I1187" s="0">
        <v>49.99</v>
      </c>
      <c r="J1187" s="0">
        <v>9</v>
      </c>
    </row>
    <row r="1188" spans="1:10" customHeight="0">
      <c r="A1188" s="0">
        <f>HYPERLINK("https://dl.dropboxusercontent.com/scl/fi/nqnws7yuq9kuy097ysfuw/109215f29240.jpg?rlkey=mm7y1zaesc7ld1be2x64vu2r7&amp;dl=0","Click to download Image")</f>
      </c>
      <c r="B1188" s="0">
        <f>HYPERLINK("https://dl.dropboxusercontent.com/scl/fi/9im7hkjew0lx2c7bx8nji/mens-hoodie-size-chartswebster.jpg?rlkey=1cnawjui2p405w39abepm1gk9&amp;dl=0","Click to download SizeChart")</f>
      </c>
      <c r="C1188" s="0" t="inlineStr">
        <is>
          <t>Webster Men's Full Zip Hoodie</t>
        </is>
      </c>
      <c r="D1188" s="0" t="inlineStr">
        <is>
          <t>'109215</t>
        </is>
      </c>
      <c r="E1188" s="0" t="inlineStr">
        <is>
          <t>UNI WEBSTER:109215E-2XL</t>
        </is>
      </c>
      <c r="F1188" s="0" t="inlineStr">
        <is>
          <t>'800109215059</t>
        </is>
      </c>
      <c r="G1188" s="0" t="inlineStr">
        <is>
          <t>MENS</t>
        </is>
      </c>
      <c r="H1188" s="0" t="inlineStr">
        <is>
          <t>2XL</t>
        </is>
      </c>
      <c r="I1188" s="0">
        <v>49.99</v>
      </c>
      <c r="J1188" s="0">
        <v>4</v>
      </c>
    </row>
    <row r="1189" spans="1:10" customHeight="0">
      <c r="A1189" s="0">
        <f>HYPERLINK("https://dl.dropboxusercontent.com/scl/fi/nqnws7yuq9kuy097ysfuw/109215f29240.jpg?rlkey=mm7y1zaesc7ld1be2x64vu2r7&amp;dl=0","Click to download Image")</f>
      </c>
      <c r="B1189" s="0">
        <f>HYPERLINK("https://dl.dropboxusercontent.com/scl/fi/9im7hkjew0lx2c7bx8nji/mens-hoodie-size-chartswebster.jpg?rlkey=1cnawjui2p405w39abepm1gk9&amp;dl=0","Click to download SizeChart")</f>
      </c>
      <c r="C1189" s="0" t="inlineStr">
        <is>
          <t>Webster Men's Full Zip Hoodie</t>
        </is>
      </c>
      <c r="D1189" s="0" t="inlineStr">
        <is>
          <t>'109215</t>
        </is>
      </c>
      <c r="E1189" s="0" t="inlineStr">
        <is>
          <t>UNI WEBSTER:109215F-3XL</t>
        </is>
      </c>
      <c r="F1189" s="0" t="inlineStr">
        <is>
          <t>'800109215066</t>
        </is>
      </c>
      <c r="G1189" s="0" t="inlineStr">
        <is>
          <t>MENS</t>
        </is>
      </c>
      <c r="H1189" s="0" t="inlineStr">
        <is>
          <t>3XL</t>
        </is>
      </c>
      <c r="I1189" s="0">
        <v>49.99</v>
      </c>
      <c r="J1189" s="0">
        <v>3</v>
      </c>
    </row>
    <row r="1190" spans="1:10" customHeight="0">
      <c r="A1190" s="0">
        <f>HYPERLINK("https://dl.dropboxusercontent.com/scl/fi/8nfj6n92tgrveh0251z1e/123508-af.jpg?rlkey=uiwzeamkr91ca7d6qdc60i0sz&amp;dl=0","Click to download Image")</f>
      </c>
      <c r="B1190" s="0">
        <f>HYPERLINK("https://dl.dropboxusercontent.com/scl/fi/5vq9zd4q6avu3uuud4m7k/graphic-update22022-toddler.jpg?rlkey=uqwb8l088kegapui7n4pbzx17&amp;dl=0","Click to download SizeChart")</f>
      </c>
      <c r="C1190" s="0" t="inlineStr">
        <is>
          <t>Meadow Toddler Pullover</t>
        </is>
      </c>
      <c r="D1190" s="0" t="inlineStr">
        <is>
          <t>'123507</t>
        </is>
      </c>
      <c r="E1190" s="0" t="inlineStr">
        <is>
          <t>UNI MEADOW T FB:123507A-2T</t>
        </is>
      </c>
      <c r="F1190" s="0" t="inlineStr">
        <is>
          <t>'802123507080</t>
        </is>
      </c>
      <c r="G1190" s="0" t="inlineStr">
        <is>
          <t>TODDLER</t>
        </is>
      </c>
      <c r="H1190" s="0" t="inlineStr">
        <is>
          <t>2T</t>
        </is>
      </c>
      <c r="I1190" s="0">
        <v>49.99</v>
      </c>
      <c r="J1190" s="0">
        <v>10</v>
      </c>
    </row>
    <row r="1191" spans="1:10" customHeight="0">
      <c r="A1191" s="0">
        <f>HYPERLINK("https://dl.dropboxusercontent.com/scl/fi/8nfj6n92tgrveh0251z1e/123508-af.jpg?rlkey=uiwzeamkr91ca7d6qdc60i0sz&amp;dl=0","Click to download Image")</f>
      </c>
      <c r="B1191" s="0">
        <f>HYPERLINK("https://dl.dropboxusercontent.com/scl/fi/5vq9zd4q6avu3uuud4m7k/graphic-update22022-toddler.jpg?rlkey=uqwb8l088kegapui7n4pbzx17&amp;dl=0","Click to download SizeChart")</f>
      </c>
      <c r="C1191" s="0" t="inlineStr">
        <is>
          <t>Meadow Toddler Pullover</t>
        </is>
      </c>
      <c r="D1191" s="0" t="inlineStr">
        <is>
          <t>'123507</t>
        </is>
      </c>
      <c r="E1191" s="0" t="inlineStr">
        <is>
          <t>UNI MEADOW T FB:123507B-3T</t>
        </is>
      </c>
      <c r="F1191" s="0" t="inlineStr">
        <is>
          <t>'802123507097</t>
        </is>
      </c>
      <c r="G1191" s="0" t="inlineStr">
        <is>
          <t>TODDLER</t>
        </is>
      </c>
      <c r="H1191" s="0" t="inlineStr">
        <is>
          <t>3T</t>
        </is>
      </c>
      <c r="I1191" s="0">
        <v>49.99</v>
      </c>
      <c r="J1191" s="0">
        <v>12</v>
      </c>
    </row>
    <row r="1192" spans="1:10" customHeight="0">
      <c r="A1192" s="0">
        <f>HYPERLINK("https://dl.dropboxusercontent.com/scl/fi/8nfj6n92tgrveh0251z1e/123508-af.jpg?rlkey=uiwzeamkr91ca7d6qdc60i0sz&amp;dl=0","Click to download Image")</f>
      </c>
      <c r="B1192" s="0">
        <f>HYPERLINK("https://dl.dropboxusercontent.com/scl/fi/5vq9zd4q6avu3uuud4m7k/graphic-update22022-toddler.jpg?rlkey=uqwb8l088kegapui7n4pbzx17&amp;dl=0","Click to download SizeChart")</f>
      </c>
      <c r="C1192" s="0" t="inlineStr">
        <is>
          <t>Meadow Toddler Pullover</t>
        </is>
      </c>
      <c r="D1192" s="0" t="inlineStr">
        <is>
          <t>'123507</t>
        </is>
      </c>
      <c r="E1192" s="0" t="inlineStr">
        <is>
          <t>UNI MEADOW T FB:123507C-4T</t>
        </is>
      </c>
      <c r="F1192" s="0" t="inlineStr">
        <is>
          <t>'802123507103</t>
        </is>
      </c>
      <c r="G1192" s="0" t="inlineStr">
        <is>
          <t>TODDLER</t>
        </is>
      </c>
      <c r="H1192" s="0" t="inlineStr">
        <is>
          <t>4T</t>
        </is>
      </c>
      <c r="I1192" s="0">
        <v>49.99</v>
      </c>
      <c r="J1192" s="0">
        <v>12</v>
      </c>
    </row>
    <row r="1193" spans="1:10" customHeight="0">
      <c r="A1193" s="0">
        <f>HYPERLINK("https://dl.dropboxusercontent.com/scl/fi/8nfj6n92tgrveh0251z1e/123508-af.jpg?rlkey=uiwzeamkr91ca7d6qdc60i0sz&amp;dl=0","Click to download Image")</f>
      </c>
      <c r="B1193" s="0">
        <f>HYPERLINK("https://dl.dropboxusercontent.com/scl/fi/5vq9zd4q6avu3uuud4m7k/graphic-update22022-toddler.jpg?rlkey=uqwb8l088kegapui7n4pbzx17&amp;dl=0","Click to download SizeChart")</f>
      </c>
      <c r="C1193" s="0" t="inlineStr">
        <is>
          <t>Meadow Toddler Pullover</t>
        </is>
      </c>
      <c r="D1193" s="0" t="inlineStr">
        <is>
          <t>'123507</t>
        </is>
      </c>
      <c r="E1193" s="0" t="inlineStr">
        <is>
          <t>UNI MEADOW T FB:123507D-5T</t>
        </is>
      </c>
      <c r="F1193" s="0" t="inlineStr">
        <is>
          <t>'802123507110</t>
        </is>
      </c>
      <c r="G1193" s="0" t="inlineStr">
        <is>
          <t>TODDLER</t>
        </is>
      </c>
      <c r="H1193" s="0" t="inlineStr">
        <is>
          <t>5T</t>
        </is>
      </c>
      <c r="I1193" s="0">
        <v>49.99</v>
      </c>
      <c r="J1193" s="0">
        <v>12</v>
      </c>
    </row>
    <row r="1194" spans="1:10" customHeight="0">
      <c r="A1194" s="0">
        <f>HYPERLINK("https://dl.dropboxusercontent.com/scl/fi/8nfj6n92tgrveh0251z1e/123508-af.jpg?rlkey=uiwzeamkr91ca7d6qdc60i0sz&amp;dl=0","Click to download Image")</f>
      </c>
      <c r="B1194" s="0">
        <f>HYPERLINK("https://dl.dropboxusercontent.com/scl/fi/5vq9zd4q6avu3uuud4m7k/graphic-update22022-toddler.jpg?rlkey=uqwb8l088kegapui7n4pbzx17&amp;dl=0","Click to download SizeChart")</f>
      </c>
      <c r="C1194" s="0" t="inlineStr">
        <is>
          <t>Meadow Toddler Pullover</t>
        </is>
      </c>
      <c r="D1194" s="0" t="inlineStr">
        <is>
          <t>'123507</t>
        </is>
      </c>
      <c r="E1194" s="0" t="inlineStr">
        <is>
          <t>UNI MEADOW T FB 12PK:123507Z-12PK</t>
        </is>
      </c>
      <c r="F1194" s="0" t="inlineStr">
        <is>
          <t>'802123507998</t>
        </is>
      </c>
      <c r="G1194" s="0" t="inlineStr">
        <is>
          <t>TODDLER</t>
        </is>
      </c>
      <c r="H1194" s="0" t="inlineStr">
        <is>
          <t>12 PACK</t>
        </is>
      </c>
      <c r="I1194" s="0">
        <v>480</v>
      </c>
      <c r="J1194" s="0">
        <v>3</v>
      </c>
    </row>
    <row r="1195" spans="1:10" customHeight="0">
      <c r="A1195" s="0">
        <f>HYPERLINK("https://dl.dropboxusercontent.com/scl/fi/zsrv79461o7aye2w5jkef/123508-af.jpg?rlkey=eu5zscp7dlay52y6p2thlq7oq&amp;dl=0","Click to download Image")</f>
      </c>
      <c r="B1195" s="0">
        <f>HYPERLINK("https://dl.dropboxusercontent.com/scl/fi/280g282h39cto0j5ete0g/graphic-update22022-youth.jpg?rlkey=60l5ozhajgpgzv2udg6jujf8c&amp;dl=0","Click to download SizeChart")</f>
      </c>
      <c r="C1195" s="0" t="inlineStr">
        <is>
          <t>Meadow Youth Pullover</t>
        </is>
      </c>
      <c r="D1195" s="0" t="inlineStr">
        <is>
          <t>'123508</t>
        </is>
      </c>
      <c r="E1195" s="0" t="inlineStr">
        <is>
          <t>UNI MEADOW Y FB:123508B-YS</t>
        </is>
      </c>
      <c r="F1195" s="0" t="inlineStr">
        <is>
          <t>'802123508018</t>
        </is>
      </c>
      <c r="G1195" s="0" t="inlineStr">
        <is>
          <t>YOUTH</t>
        </is>
      </c>
      <c r="H1195" s="0" t="inlineStr">
        <is>
          <t>YS</t>
        </is>
      </c>
      <c r="I1195" s="0">
        <v>49.99</v>
      </c>
      <c r="J1195" s="0">
        <v>11</v>
      </c>
    </row>
    <row r="1196" spans="1:10" customHeight="0">
      <c r="A1196" s="0">
        <f>HYPERLINK("https://dl.dropboxusercontent.com/scl/fi/zsrv79461o7aye2w5jkef/123508-af.jpg?rlkey=eu5zscp7dlay52y6p2thlq7oq&amp;dl=0","Click to download Image")</f>
      </c>
      <c r="B1196" s="0">
        <f>HYPERLINK("https://dl.dropboxusercontent.com/scl/fi/280g282h39cto0j5ete0g/graphic-update22022-youth.jpg?rlkey=60l5ozhajgpgzv2udg6jujf8c&amp;dl=0","Click to download SizeChart")</f>
      </c>
      <c r="C1196" s="0" t="inlineStr">
        <is>
          <t>Meadow Youth Pullover</t>
        </is>
      </c>
      <c r="D1196" s="0" t="inlineStr">
        <is>
          <t>'123508</t>
        </is>
      </c>
      <c r="E1196" s="0" t="inlineStr">
        <is>
          <t>UNI MEADOW Y FB:123508C-YM</t>
        </is>
      </c>
      <c r="F1196" s="0" t="inlineStr">
        <is>
          <t>'802123508025</t>
        </is>
      </c>
      <c r="G1196" s="0" t="inlineStr">
        <is>
          <t>YOUTH</t>
        </is>
      </c>
      <c r="H1196" s="0" t="inlineStr">
        <is>
          <t>YM</t>
        </is>
      </c>
      <c r="I1196" s="0">
        <v>49.99</v>
      </c>
      <c r="J1196" s="0">
        <v>12</v>
      </c>
    </row>
    <row r="1197" spans="1:10" customHeight="0">
      <c r="A1197" s="0">
        <f>HYPERLINK("https://dl.dropboxusercontent.com/scl/fi/zsrv79461o7aye2w5jkef/123508-af.jpg?rlkey=eu5zscp7dlay52y6p2thlq7oq&amp;dl=0","Click to download Image")</f>
      </c>
      <c r="B1197" s="0">
        <f>HYPERLINK("https://dl.dropboxusercontent.com/scl/fi/280g282h39cto0j5ete0g/graphic-update22022-youth.jpg?rlkey=60l5ozhajgpgzv2udg6jujf8c&amp;dl=0","Click to download SizeChart")</f>
      </c>
      <c r="C1197" s="0" t="inlineStr">
        <is>
          <t>Meadow Youth Pullover</t>
        </is>
      </c>
      <c r="D1197" s="0" t="inlineStr">
        <is>
          <t>'123508</t>
        </is>
      </c>
      <c r="E1197" s="0" t="inlineStr">
        <is>
          <t>UNI MEADOW Y FB:123508D-YL</t>
        </is>
      </c>
      <c r="F1197" s="0" t="inlineStr">
        <is>
          <t>'802123508032</t>
        </is>
      </c>
      <c r="G1197" s="0" t="inlineStr">
        <is>
          <t>YOUTH</t>
        </is>
      </c>
      <c r="H1197" s="0" t="inlineStr">
        <is>
          <t>YL</t>
        </is>
      </c>
      <c r="I1197" s="0">
        <v>49.99</v>
      </c>
      <c r="J1197" s="0">
        <v>12</v>
      </c>
    </row>
    <row r="1198" spans="1:10" customHeight="0">
      <c r="A1198" s="0">
        <f>HYPERLINK("https://dl.dropboxusercontent.com/scl/fi/zsrv79461o7aye2w5jkef/123508-af.jpg?rlkey=eu5zscp7dlay52y6p2thlq7oq&amp;dl=0","Click to download Image")</f>
      </c>
      <c r="B1198" s="0">
        <f>HYPERLINK("https://dl.dropboxusercontent.com/scl/fi/280g282h39cto0j5ete0g/graphic-update22022-youth.jpg?rlkey=60l5ozhajgpgzv2udg6jujf8c&amp;dl=0","Click to download SizeChart")</f>
      </c>
      <c r="C1198" s="0" t="inlineStr">
        <is>
          <t>Meadow Youth Pullover</t>
        </is>
      </c>
      <c r="D1198" s="0" t="inlineStr">
        <is>
          <t>'123508</t>
        </is>
      </c>
      <c r="E1198" s="0" t="inlineStr">
        <is>
          <t>UNI MEADOW Y FB:123508E-YXL</t>
        </is>
      </c>
      <c r="F1198" s="0" t="inlineStr">
        <is>
          <t>'802123508049</t>
        </is>
      </c>
      <c r="G1198" s="0" t="inlineStr">
        <is>
          <t>YOUTH</t>
        </is>
      </c>
      <c r="H1198" s="0" t="inlineStr">
        <is>
          <t>YXL</t>
        </is>
      </c>
      <c r="I1198" s="0">
        <v>49.99</v>
      </c>
      <c r="J1198" s="0">
        <v>12</v>
      </c>
    </row>
    <row r="1199" spans="1:10" customHeight="0">
      <c r="A1199" s="0">
        <f>HYPERLINK("https://dl.dropboxusercontent.com/scl/fi/zsrv79461o7aye2w5jkef/123508-af.jpg?rlkey=eu5zscp7dlay52y6p2thlq7oq&amp;dl=0","Click to download Image")</f>
      </c>
      <c r="B1199" s="0">
        <f>HYPERLINK("https://dl.dropboxusercontent.com/scl/fi/280g282h39cto0j5ete0g/graphic-update22022-youth.jpg?rlkey=60l5ozhajgpgzv2udg6jujf8c&amp;dl=0","Click to download SizeChart")</f>
      </c>
      <c r="C1199" s="0" t="inlineStr">
        <is>
          <t>Meadow Youth Pullover</t>
        </is>
      </c>
      <c r="D1199" s="0" t="inlineStr">
        <is>
          <t>'123508</t>
        </is>
      </c>
      <c r="E1199" s="0" t="inlineStr">
        <is>
          <t>UNI MEADOW Y FB 12PK:123508Z-12PK</t>
        </is>
      </c>
      <c r="F1199" s="0" t="inlineStr">
        <is>
          <t>'802123508995</t>
        </is>
      </c>
      <c r="G1199" s="0" t="inlineStr">
        <is>
          <t>YOUTH</t>
        </is>
      </c>
      <c r="H1199" s="0" t="inlineStr">
        <is>
          <t>12 PACK</t>
        </is>
      </c>
      <c r="I1199" s="0">
        <v>480</v>
      </c>
      <c r="J1199" s="0">
        <v>3</v>
      </c>
    </row>
    <row r="1200" spans="1:10" customHeight="0">
      <c r="A1200" s="0">
        <f>HYPERLINK("https://dl.dropboxusercontent.com/scl/fi/kwief4glqyst2czcwwbpc/123382-af.jpg?rlkey=wzjsg62k6kzruggj1i64lrvss&amp;dl=0","Click to download Image")</f>
      </c>
      <c r="C1200" s="0" t="inlineStr">
        <is>
          <t>Prudence Women's Beanie</t>
        </is>
      </c>
      <c r="D1200" s="0" t="inlineStr">
        <is>
          <t>'123382</t>
        </is>
      </c>
      <c r="E1200" s="0" t="inlineStr">
        <is>
          <t>UNI PRUDEN PE:123382</t>
        </is>
      </c>
      <c r="F1200" s="0" t="inlineStr">
        <is>
          <t>'702123382017</t>
        </is>
      </c>
      <c r="G1200" s="0" t="inlineStr">
        <is>
          <t>WOMENS</t>
        </is>
      </c>
      <c r="H1200" s="0" t="inlineStr">
        <is>
          <t>WOMENS</t>
        </is>
      </c>
      <c r="I1200" s="0">
        <v>24.99</v>
      </c>
      <c r="J1200" s="0">
        <v>95</v>
      </c>
    </row>
    <row r="1201" spans="1:10" customHeight="0">
      <c r="A1201" s="0">
        <f>HYPERLINK("https://dl.dropboxusercontent.com/scl/fi/8hwflvecd25kkrpxu9lil/109476-af.jpg?rlkey=waxnrfef8goqmh7wktxznqsfl&amp;dl=0","Click to download Image")</f>
      </c>
      <c r="B1201" s="0">
        <f>HYPERLINK("https://dl.dropboxusercontent.com/scl/fi/akal9bt6p1lhky2sny2zh/mens-t-shirt-size-chartsapollo-lander.jpg?rlkey=30wh55hiddzec45oemdj8mjam&amp;dl=0","Click to download SizeChart")</f>
      </c>
      <c r="C1201" s="0" t="inlineStr">
        <is>
          <t>Lander Men's T-Shirt</t>
        </is>
      </c>
      <c r="D1201" s="0" t="inlineStr">
        <is>
          <t>'109476</t>
        </is>
      </c>
      <c r="E1201" s="0" t="inlineStr">
        <is>
          <t>UNI LANDER:109476A-S</t>
        </is>
      </c>
      <c r="F1201" s="0" t="inlineStr">
        <is>
          <t>'802109476041</t>
        </is>
      </c>
      <c r="G1201" s="0" t="inlineStr">
        <is>
          <t>MENS</t>
        </is>
      </c>
      <c r="H1201" s="0" t="inlineStr">
        <is>
          <t>S</t>
        </is>
      </c>
      <c r="I1201" s="0">
        <v>32.99</v>
      </c>
      <c r="J1201" s="0">
        <v>4</v>
      </c>
    </row>
    <row r="1202" spans="1:10" customHeight="0">
      <c r="A1202" s="0">
        <f>HYPERLINK("https://dl.dropboxusercontent.com/scl/fi/8hwflvecd25kkrpxu9lil/109476-af.jpg?rlkey=waxnrfef8goqmh7wktxznqsfl&amp;dl=0","Click to download Image")</f>
      </c>
      <c r="B1202" s="0">
        <f>HYPERLINK("https://dl.dropboxusercontent.com/scl/fi/akal9bt6p1lhky2sny2zh/mens-t-shirt-size-chartsapollo-lander.jpg?rlkey=30wh55hiddzec45oemdj8mjam&amp;dl=0","Click to download SizeChart")</f>
      </c>
      <c r="C1202" s="0" t="inlineStr">
        <is>
          <t>Lander Men's T-Shirt</t>
        </is>
      </c>
      <c r="D1202" s="0" t="inlineStr">
        <is>
          <t>'109476</t>
        </is>
      </c>
      <c r="E1202" s="0" t="inlineStr">
        <is>
          <t>UNI LANDER:109476B-M</t>
        </is>
      </c>
      <c r="F1202" s="0" t="inlineStr">
        <is>
          <t>'802109476058</t>
        </is>
      </c>
      <c r="G1202" s="0" t="inlineStr">
        <is>
          <t>MENS</t>
        </is>
      </c>
      <c r="H1202" s="0" t="inlineStr">
        <is>
          <t>M</t>
        </is>
      </c>
      <c r="I1202" s="0">
        <v>32.99</v>
      </c>
      <c r="J1202" s="0">
        <v>11</v>
      </c>
    </row>
    <row r="1203" spans="1:10" customHeight="0">
      <c r="A1203" s="0">
        <f>HYPERLINK("https://dl.dropboxusercontent.com/scl/fi/8hwflvecd25kkrpxu9lil/109476-af.jpg?rlkey=waxnrfef8goqmh7wktxznqsfl&amp;dl=0","Click to download Image")</f>
      </c>
      <c r="B1203" s="0">
        <f>HYPERLINK("https://dl.dropboxusercontent.com/scl/fi/akal9bt6p1lhky2sny2zh/mens-t-shirt-size-chartsapollo-lander.jpg?rlkey=30wh55hiddzec45oemdj8mjam&amp;dl=0","Click to download SizeChart")</f>
      </c>
      <c r="C1203" s="0" t="inlineStr">
        <is>
          <t>Lander Men's T-Shirt</t>
        </is>
      </c>
      <c r="D1203" s="0" t="inlineStr">
        <is>
          <t>'109476</t>
        </is>
      </c>
      <c r="E1203" s="0" t="inlineStr">
        <is>
          <t>UNI LANDER:109476C-L</t>
        </is>
      </c>
      <c r="F1203" s="0" t="inlineStr">
        <is>
          <t>'802109476065</t>
        </is>
      </c>
      <c r="G1203" s="0" t="inlineStr">
        <is>
          <t>MENS</t>
        </is>
      </c>
      <c r="H1203" s="0" t="inlineStr">
        <is>
          <t>L</t>
        </is>
      </c>
      <c r="I1203" s="0">
        <v>32.99</v>
      </c>
      <c r="J1203" s="0">
        <v>13</v>
      </c>
    </row>
    <row r="1204" spans="1:10" customHeight="0">
      <c r="A1204" s="0">
        <f>HYPERLINK("https://dl.dropboxusercontent.com/scl/fi/8hwflvecd25kkrpxu9lil/109476-af.jpg?rlkey=waxnrfef8goqmh7wktxznqsfl&amp;dl=0","Click to download Image")</f>
      </c>
      <c r="B1204" s="0">
        <f>HYPERLINK("https://dl.dropboxusercontent.com/scl/fi/akal9bt6p1lhky2sny2zh/mens-t-shirt-size-chartsapollo-lander.jpg?rlkey=30wh55hiddzec45oemdj8mjam&amp;dl=0","Click to download SizeChart")</f>
      </c>
      <c r="C1204" s="0" t="inlineStr">
        <is>
          <t>Lander Men's T-Shirt</t>
        </is>
      </c>
      <c r="D1204" s="0" t="inlineStr">
        <is>
          <t>'109476</t>
        </is>
      </c>
      <c r="E1204" s="0" t="inlineStr">
        <is>
          <t>UNI LANDER:109476D-XL</t>
        </is>
      </c>
      <c r="F1204" s="0" t="inlineStr">
        <is>
          <t>'802109476072</t>
        </is>
      </c>
      <c r="G1204" s="0" t="inlineStr">
        <is>
          <t>MENS</t>
        </is>
      </c>
      <c r="H1204" s="0" t="inlineStr">
        <is>
          <t>XL</t>
        </is>
      </c>
      <c r="I1204" s="0">
        <v>32.99</v>
      </c>
      <c r="J1204" s="0">
        <v>15</v>
      </c>
    </row>
    <row r="1205" spans="1:10" customHeight="0">
      <c r="A1205" s="0">
        <f>HYPERLINK("https://dl.dropboxusercontent.com/scl/fi/8hwflvecd25kkrpxu9lil/109476-af.jpg?rlkey=waxnrfef8goqmh7wktxznqsfl&amp;dl=0","Click to download Image")</f>
      </c>
      <c r="B1205" s="0">
        <f>HYPERLINK("https://dl.dropboxusercontent.com/scl/fi/akal9bt6p1lhky2sny2zh/mens-t-shirt-size-chartsapollo-lander.jpg?rlkey=30wh55hiddzec45oemdj8mjam&amp;dl=0","Click to download SizeChart")</f>
      </c>
      <c r="C1205" s="0" t="inlineStr">
        <is>
          <t>Lander Men's T-Shirt</t>
        </is>
      </c>
      <c r="D1205" s="0" t="inlineStr">
        <is>
          <t>'109476</t>
        </is>
      </c>
      <c r="E1205" s="0" t="inlineStr">
        <is>
          <t>UNI LANDER:109476E-2XL</t>
        </is>
      </c>
      <c r="F1205" s="0" t="inlineStr">
        <is>
          <t>'802109476089</t>
        </is>
      </c>
      <c r="G1205" s="0" t="inlineStr">
        <is>
          <t>MENS</t>
        </is>
      </c>
      <c r="H1205" s="0" t="inlineStr">
        <is>
          <t>2XL</t>
        </is>
      </c>
      <c r="I1205" s="0">
        <v>34.99</v>
      </c>
      <c r="J1205" s="0">
        <v>9</v>
      </c>
    </row>
    <row r="1206" spans="1:10" customHeight="0">
      <c r="A1206" s="0">
        <f>HYPERLINK("https://dl.dropboxusercontent.com/scl/fi/8hwflvecd25kkrpxu9lil/109476-af.jpg?rlkey=waxnrfef8goqmh7wktxznqsfl&amp;dl=0","Click to download Image")</f>
      </c>
      <c r="B1206" s="0">
        <f>HYPERLINK("https://dl.dropboxusercontent.com/scl/fi/akal9bt6p1lhky2sny2zh/mens-t-shirt-size-chartsapollo-lander.jpg?rlkey=30wh55hiddzec45oemdj8mjam&amp;dl=0","Click to download SizeChart")</f>
      </c>
      <c r="C1206" s="0" t="inlineStr">
        <is>
          <t>Lander Men's T-Shirt</t>
        </is>
      </c>
      <c r="D1206" s="0" t="inlineStr">
        <is>
          <t>'109476</t>
        </is>
      </c>
      <c r="E1206" s="0" t="inlineStr">
        <is>
          <t>UNI LANDER:109476F-3XL</t>
        </is>
      </c>
      <c r="F1206" s="0" t="inlineStr">
        <is>
          <t>'802109476096</t>
        </is>
      </c>
      <c r="G1206" s="0" t="inlineStr">
        <is>
          <t>MENS</t>
        </is>
      </c>
      <c r="H1206" s="0" t="inlineStr">
        <is>
          <t>3XL</t>
        </is>
      </c>
      <c r="I1206" s="0">
        <v>34.99</v>
      </c>
      <c r="J1206" s="0">
        <v>4</v>
      </c>
    </row>
    <row r="1207" spans="1:10" customHeight="0">
      <c r="A1207" s="0">
        <f>HYPERLINK("https://dl.dropboxusercontent.com/scl/fi/8hwflvecd25kkrpxu9lil/109476-af.jpg?rlkey=waxnrfef8goqmh7wktxznqsfl&amp;dl=0","Click to download Image")</f>
      </c>
      <c r="B1207" s="0">
        <f>HYPERLINK("https://dl.dropboxusercontent.com/scl/fi/akal9bt6p1lhky2sny2zh/mens-t-shirt-size-chartsapollo-lander.jpg?rlkey=30wh55hiddzec45oemdj8mjam&amp;dl=0","Click to download SizeChart")</f>
      </c>
      <c r="C1207" s="0" t="inlineStr">
        <is>
          <t>Lander Men's T-Shirt</t>
        </is>
      </c>
      <c r="D1207" s="0" t="inlineStr">
        <is>
          <t>'109476</t>
        </is>
      </c>
      <c r="E1207" s="0" t="inlineStr">
        <is>
          <t>UNI LANDER 12 PACK:109476Z-12PK</t>
        </is>
      </c>
      <c r="F1207" s="0" t="inlineStr">
        <is>
          <t>'802109476997</t>
        </is>
      </c>
      <c r="G1207" s="0" t="inlineStr">
        <is>
          <t>MENS</t>
        </is>
      </c>
      <c r="H1207" s="0" t="inlineStr">
        <is>
          <t>12 PACK</t>
        </is>
      </c>
      <c r="I1207" s="0">
        <v>377.88</v>
      </c>
      <c r="J1207" s="0">
        <v>0</v>
      </c>
    </row>
    <row r="1208" spans="1:10" customHeight="0">
      <c r="A1208" s="0">
        <f>HYPERLINK("https://dl.dropboxusercontent.com/scl/fi/2b5oodjtlxdkpeqlchu5h/108037-f.jpg?rlkey=zohtyuugb3vjoc2eihzwz156u&amp;dl=0","Click to download Image")</f>
      </c>
      <c r="B1208" s="0">
        <f>HYPERLINK("https://dl.dropboxusercontent.com/scl/fi/4bf7v3csjbp5ugwd3seba/womens-t-shirt-size-chartsmahattan.jpg?rlkey=d02nccqsdf44sxte1jpvnshib&amp;dl=0","Click to download SizeChart")</f>
      </c>
      <c r="C1208" s="0" t="inlineStr">
        <is>
          <t>Manhattan Women's Short Sleeve T-Shirt</t>
        </is>
      </c>
      <c r="D1208" s="0" t="inlineStr">
        <is>
          <t>'108037</t>
        </is>
      </c>
      <c r="E1208" s="0" t="inlineStr">
        <is>
          <t>UNI MANHATTAN DARK GREY:108037A-S</t>
        </is>
      </c>
      <c r="F1208" s="0" t="inlineStr">
        <is>
          <t>'800108037010</t>
        </is>
      </c>
      <c r="G1208" s="0" t="inlineStr">
        <is>
          <t>WOMENS</t>
        </is>
      </c>
      <c r="H1208" s="0" t="inlineStr">
        <is>
          <t>S</t>
        </is>
      </c>
      <c r="I1208" s="0">
        <v>26.99</v>
      </c>
      <c r="J1208" s="0">
        <v>4</v>
      </c>
    </row>
    <row r="1209" spans="1:10" customHeight="0">
      <c r="A1209" s="0">
        <f>HYPERLINK("https://dl.dropboxusercontent.com/scl/fi/2b5oodjtlxdkpeqlchu5h/108037-f.jpg?rlkey=zohtyuugb3vjoc2eihzwz156u&amp;dl=0","Click to download Image")</f>
      </c>
      <c r="B1209" s="0">
        <f>HYPERLINK("https://dl.dropboxusercontent.com/scl/fi/4bf7v3csjbp5ugwd3seba/womens-t-shirt-size-chartsmahattan.jpg?rlkey=d02nccqsdf44sxte1jpvnshib&amp;dl=0","Click to download SizeChart")</f>
      </c>
      <c r="C1209" s="0" t="inlineStr">
        <is>
          <t>Manhattan Women's Short Sleeve T-Shirt</t>
        </is>
      </c>
      <c r="D1209" s="0" t="inlineStr">
        <is>
          <t>'108037</t>
        </is>
      </c>
      <c r="E1209" s="0" t="inlineStr">
        <is>
          <t>UNI MANHATTAN DARK GREY:108037B-M</t>
        </is>
      </c>
      <c r="F1209" s="0" t="inlineStr">
        <is>
          <t>'800108037027</t>
        </is>
      </c>
      <c r="G1209" s="0" t="inlineStr">
        <is>
          <t>WOMENS</t>
        </is>
      </c>
      <c r="H1209" s="0" t="inlineStr">
        <is>
          <t>M</t>
        </is>
      </c>
      <c r="I1209" s="0">
        <v>26.99</v>
      </c>
      <c r="J1209" s="0">
        <v>12</v>
      </c>
    </row>
    <row r="1210" spans="1:10" customHeight="0">
      <c r="A1210" s="0">
        <f>HYPERLINK("https://dl.dropboxusercontent.com/scl/fi/2b5oodjtlxdkpeqlchu5h/108037-f.jpg?rlkey=zohtyuugb3vjoc2eihzwz156u&amp;dl=0","Click to download Image")</f>
      </c>
      <c r="B1210" s="0">
        <f>HYPERLINK("https://dl.dropboxusercontent.com/scl/fi/4bf7v3csjbp5ugwd3seba/womens-t-shirt-size-chartsmahattan.jpg?rlkey=d02nccqsdf44sxte1jpvnshib&amp;dl=0","Click to download SizeChart")</f>
      </c>
      <c r="C1210" s="0" t="inlineStr">
        <is>
          <t>Manhattan Women's Short Sleeve T-Shirt</t>
        </is>
      </c>
      <c r="D1210" s="0" t="inlineStr">
        <is>
          <t>'108037</t>
        </is>
      </c>
      <c r="E1210" s="0" t="inlineStr">
        <is>
          <t>UNI MANHATTAN DARK GREY:108037C-L</t>
        </is>
      </c>
      <c r="F1210" s="0" t="inlineStr">
        <is>
          <t>'800108037034</t>
        </is>
      </c>
      <c r="G1210" s="0" t="inlineStr">
        <is>
          <t>WOMENS</t>
        </is>
      </c>
      <c r="H1210" s="0" t="inlineStr">
        <is>
          <t>L</t>
        </is>
      </c>
      <c r="I1210" s="0">
        <v>26.99</v>
      </c>
      <c r="J1210" s="0">
        <v>13</v>
      </c>
    </row>
    <row r="1211" spans="1:10" customHeight="0">
      <c r="A1211" s="0">
        <f>HYPERLINK("https://dl.dropboxusercontent.com/scl/fi/2b5oodjtlxdkpeqlchu5h/108037-f.jpg?rlkey=zohtyuugb3vjoc2eihzwz156u&amp;dl=0","Click to download Image")</f>
      </c>
      <c r="B1211" s="0">
        <f>HYPERLINK("https://dl.dropboxusercontent.com/scl/fi/4bf7v3csjbp5ugwd3seba/womens-t-shirt-size-chartsmahattan.jpg?rlkey=d02nccqsdf44sxte1jpvnshib&amp;dl=0","Click to download SizeChart")</f>
      </c>
      <c r="C1211" s="0" t="inlineStr">
        <is>
          <t>Manhattan Women's Short Sleeve T-Shirt</t>
        </is>
      </c>
      <c r="D1211" s="0" t="inlineStr">
        <is>
          <t>'108037</t>
        </is>
      </c>
      <c r="E1211" s="0" t="inlineStr">
        <is>
          <t>UNI MANHATTAN DARK GREY:108037D-XL</t>
        </is>
      </c>
      <c r="F1211" s="0" t="inlineStr">
        <is>
          <t>'800108037041</t>
        </is>
      </c>
      <c r="G1211" s="0" t="inlineStr">
        <is>
          <t>WOMENS</t>
        </is>
      </c>
      <c r="H1211" s="0" t="inlineStr">
        <is>
          <t>XL</t>
        </is>
      </c>
      <c r="I1211" s="0">
        <v>26.99</v>
      </c>
      <c r="J1211" s="0">
        <v>7</v>
      </c>
    </row>
    <row r="1212" spans="1:10" customHeight="0">
      <c r="A1212" s="0">
        <f>HYPERLINK("https://dl.dropboxusercontent.com/scl/fi/2b5oodjtlxdkpeqlchu5h/108037-f.jpg?rlkey=zohtyuugb3vjoc2eihzwz156u&amp;dl=0","Click to download Image")</f>
      </c>
      <c r="B1212" s="0">
        <f>HYPERLINK("https://dl.dropboxusercontent.com/scl/fi/4bf7v3csjbp5ugwd3seba/womens-t-shirt-size-chartsmahattan.jpg?rlkey=d02nccqsdf44sxte1jpvnshib&amp;dl=0","Click to download SizeChart")</f>
      </c>
      <c r="C1212" s="0" t="inlineStr">
        <is>
          <t>Manhattan Women's Short Sleeve T-Shirt</t>
        </is>
      </c>
      <c r="D1212" s="0" t="inlineStr">
        <is>
          <t>'108037</t>
        </is>
      </c>
      <c r="E1212" s="0" t="inlineStr">
        <is>
          <t>UNI MANHATTAN DARK GREY:108037E-2XL</t>
        </is>
      </c>
      <c r="F1212" s="0" t="inlineStr">
        <is>
          <t>'800108037058</t>
        </is>
      </c>
      <c r="G1212" s="0" t="inlineStr">
        <is>
          <t>WOMENS</t>
        </is>
      </c>
      <c r="H1212" s="0" t="inlineStr">
        <is>
          <t>2XL</t>
        </is>
      </c>
      <c r="I1212" s="0">
        <v>26.99</v>
      </c>
      <c r="J1212" s="0">
        <v>1</v>
      </c>
    </row>
    <row r="1213" spans="1:10" customHeight="0">
      <c r="A1213" s="0">
        <f>HYPERLINK("https://dl.dropboxusercontent.com/scl/fi/2b5oodjtlxdkpeqlchu5h/108037-f.jpg?rlkey=zohtyuugb3vjoc2eihzwz156u&amp;dl=0","Click to download Image")</f>
      </c>
      <c r="B1213" s="0">
        <f>HYPERLINK("https://dl.dropboxusercontent.com/scl/fi/4bf7v3csjbp5ugwd3seba/womens-t-shirt-size-chartsmahattan.jpg?rlkey=d02nccqsdf44sxte1jpvnshib&amp;dl=0","Click to download SizeChart")</f>
      </c>
      <c r="C1213" s="0" t="inlineStr">
        <is>
          <t>Manhattan Women's Short Sleeve T-Shirt</t>
        </is>
      </c>
      <c r="D1213" s="0" t="inlineStr">
        <is>
          <t>'108037</t>
        </is>
      </c>
      <c r="E1213" s="0" t="inlineStr">
        <is>
          <t>UNI MANHATTAN DARK GREY:108037F-3XL</t>
        </is>
      </c>
      <c r="F1213" s="0" t="inlineStr">
        <is>
          <t>'800108037065</t>
        </is>
      </c>
      <c r="G1213" s="0" t="inlineStr">
        <is>
          <t>WOMENS</t>
        </is>
      </c>
      <c r="H1213" s="0" t="inlineStr">
        <is>
          <t>3XL</t>
        </is>
      </c>
      <c r="I1213" s="0">
        <v>26.99</v>
      </c>
      <c r="J1213" s="0">
        <v>2</v>
      </c>
    </row>
    <row r="1214" spans="1:10" customHeight="0">
      <c r="A1214" s="0">
        <f>HYPERLINK("https://dl.dropboxusercontent.com/scl/fi/2b5oodjtlxdkpeqlchu5h/108037-f.jpg?rlkey=zohtyuugb3vjoc2eihzwz156u&amp;dl=0","Click to download Image")</f>
      </c>
      <c r="B1214" s="0">
        <f>HYPERLINK("https://dl.dropboxusercontent.com/scl/fi/4bf7v3csjbp5ugwd3seba/womens-t-shirt-size-chartsmahattan.jpg?rlkey=d02nccqsdf44sxte1jpvnshib&amp;dl=0","Click to download SizeChart")</f>
      </c>
      <c r="C1214" s="0" t="inlineStr">
        <is>
          <t>Manhattan Women's Short Sleeve T-Shirt</t>
        </is>
      </c>
      <c r="D1214" s="0" t="inlineStr">
        <is>
          <t>'108037</t>
        </is>
      </c>
      <c r="E1214" s="0" t="inlineStr">
        <is>
          <t>UNI MANHATTAN DK GREY 12 PACK:108037Z-12PK</t>
        </is>
      </c>
      <c r="F1214" s="0" t="inlineStr">
        <is>
          <t>'800108037102</t>
        </is>
      </c>
      <c r="G1214" s="0" t="inlineStr">
        <is>
          <t>WOMENS</t>
        </is>
      </c>
      <c r="H1214" s="0" t="inlineStr">
        <is>
          <t>12 PACK</t>
        </is>
      </c>
      <c r="I1214" s="0">
        <v>299.88</v>
      </c>
      <c r="J1214" s="0">
        <v>0</v>
      </c>
    </row>
    <row r="1215" spans="1:10" customHeight="0">
      <c r="A1215" s="0">
        <f>HYPERLINK("https://dl.dropboxusercontent.com/scl/fi/ab2t9b63czg96n7x7nkku/111299-af.jpg?rlkey=lsngobedbhmoam90luqfpprcz&amp;dl=0","Click to download Image")</f>
      </c>
      <c r="B1215" s="0">
        <f>HYPERLINK("https://dl.dropboxusercontent.com/scl/fi/4bf7v3csjbp5ugwd3seba/womens-t-shirt-size-chartsmahattan.jpg?rlkey=d02nccqsdf44sxte1jpvnshib&amp;dl=0","Click to download SizeChart")</f>
      </c>
      <c r="C1215" s="0" t="inlineStr">
        <is>
          <t>Manhattan Women's Short Sleeve T-Shirt</t>
        </is>
      </c>
      <c r="D1215" s="0" t="inlineStr">
        <is>
          <t>'111299</t>
        </is>
      </c>
      <c r="E1215" s="0" t="inlineStr">
        <is>
          <t>UNI MANHATTAN PURPLE:111299A-S</t>
        </is>
      </c>
      <c r="F1215" s="0" t="inlineStr">
        <is>
          <t>'802111299041</t>
        </is>
      </c>
      <c r="G1215" s="0" t="inlineStr">
        <is>
          <t>WOMENS</t>
        </is>
      </c>
      <c r="H1215" s="0" t="inlineStr">
        <is>
          <t>S</t>
        </is>
      </c>
      <c r="I1215" s="0">
        <v>26.99</v>
      </c>
      <c r="J1215" s="0">
        <v>8</v>
      </c>
    </row>
    <row r="1216" spans="1:10" customHeight="0">
      <c r="A1216" s="0">
        <f>HYPERLINK("https://dl.dropboxusercontent.com/scl/fi/ab2t9b63czg96n7x7nkku/111299-af.jpg?rlkey=lsngobedbhmoam90luqfpprcz&amp;dl=0","Click to download Image")</f>
      </c>
      <c r="B1216" s="0">
        <f>HYPERLINK("https://dl.dropboxusercontent.com/scl/fi/4bf7v3csjbp5ugwd3seba/womens-t-shirt-size-chartsmahattan.jpg?rlkey=d02nccqsdf44sxte1jpvnshib&amp;dl=0","Click to download SizeChart")</f>
      </c>
      <c r="C1216" s="0" t="inlineStr">
        <is>
          <t>Manhattan Women's Short Sleeve T-Shirt</t>
        </is>
      </c>
      <c r="D1216" s="0" t="inlineStr">
        <is>
          <t>'111299</t>
        </is>
      </c>
      <c r="E1216" s="0" t="inlineStr">
        <is>
          <t>UNI MANHATTAN PURPLE:111299B-M</t>
        </is>
      </c>
      <c r="F1216" s="0" t="inlineStr">
        <is>
          <t>'802111299058</t>
        </is>
      </c>
      <c r="G1216" s="0" t="inlineStr">
        <is>
          <t>WOMENS</t>
        </is>
      </c>
      <c r="H1216" s="0" t="inlineStr">
        <is>
          <t>M</t>
        </is>
      </c>
      <c r="I1216" s="0">
        <v>26.99</v>
      </c>
      <c r="J1216" s="0">
        <v>13</v>
      </c>
    </row>
    <row r="1217" spans="1:10" customHeight="0">
      <c r="A1217" s="0">
        <f>HYPERLINK("https://dl.dropboxusercontent.com/scl/fi/ab2t9b63czg96n7x7nkku/111299-af.jpg?rlkey=lsngobedbhmoam90luqfpprcz&amp;dl=0","Click to download Image")</f>
      </c>
      <c r="B1217" s="0">
        <f>HYPERLINK("https://dl.dropboxusercontent.com/scl/fi/4bf7v3csjbp5ugwd3seba/womens-t-shirt-size-chartsmahattan.jpg?rlkey=d02nccqsdf44sxte1jpvnshib&amp;dl=0","Click to download SizeChart")</f>
      </c>
      <c r="C1217" s="0" t="inlineStr">
        <is>
          <t>Manhattan Women's Short Sleeve T-Shirt</t>
        </is>
      </c>
      <c r="D1217" s="0" t="inlineStr">
        <is>
          <t>'111299</t>
        </is>
      </c>
      <c r="E1217" s="0" t="inlineStr">
        <is>
          <t>UNI MANHATTAN PURPLE:111299C-L</t>
        </is>
      </c>
      <c r="F1217" s="0" t="inlineStr">
        <is>
          <t>'802111299065</t>
        </is>
      </c>
      <c r="G1217" s="0" t="inlineStr">
        <is>
          <t>WOMENS</t>
        </is>
      </c>
      <c r="H1217" s="0" t="inlineStr">
        <is>
          <t>L</t>
        </is>
      </c>
      <c r="I1217" s="0">
        <v>26.99</v>
      </c>
      <c r="J1217" s="0">
        <v>16</v>
      </c>
    </row>
    <row r="1218" spans="1:10" customHeight="0">
      <c r="A1218" s="0">
        <f>HYPERLINK("https://dl.dropboxusercontent.com/scl/fi/ab2t9b63czg96n7x7nkku/111299-af.jpg?rlkey=lsngobedbhmoam90luqfpprcz&amp;dl=0","Click to download Image")</f>
      </c>
      <c r="B1218" s="0">
        <f>HYPERLINK("https://dl.dropboxusercontent.com/scl/fi/4bf7v3csjbp5ugwd3seba/womens-t-shirt-size-chartsmahattan.jpg?rlkey=d02nccqsdf44sxte1jpvnshib&amp;dl=0","Click to download SizeChart")</f>
      </c>
      <c r="C1218" s="0" t="inlineStr">
        <is>
          <t>Manhattan Women's Short Sleeve T-Shirt</t>
        </is>
      </c>
      <c r="D1218" s="0" t="inlineStr">
        <is>
          <t>'111299</t>
        </is>
      </c>
      <c r="E1218" s="0" t="inlineStr">
        <is>
          <t>UNI MANHATTAN PURPLE:111299D-XL</t>
        </is>
      </c>
      <c r="F1218" s="0" t="inlineStr">
        <is>
          <t>'802111299072</t>
        </is>
      </c>
      <c r="G1218" s="0" t="inlineStr">
        <is>
          <t>WOMENS</t>
        </is>
      </c>
      <c r="H1218" s="0" t="inlineStr">
        <is>
          <t>XL</t>
        </is>
      </c>
      <c r="I1218" s="0">
        <v>26.99</v>
      </c>
      <c r="J1218" s="0">
        <v>8</v>
      </c>
    </row>
    <row r="1219" spans="1:10" customHeight="0">
      <c r="A1219" s="0">
        <f>HYPERLINK("https://dl.dropboxusercontent.com/scl/fi/ab2t9b63czg96n7x7nkku/111299-af.jpg?rlkey=lsngobedbhmoam90luqfpprcz&amp;dl=0","Click to download Image")</f>
      </c>
      <c r="B1219" s="0">
        <f>HYPERLINK("https://dl.dropboxusercontent.com/scl/fi/4bf7v3csjbp5ugwd3seba/womens-t-shirt-size-chartsmahattan.jpg?rlkey=d02nccqsdf44sxte1jpvnshib&amp;dl=0","Click to download SizeChart")</f>
      </c>
      <c r="C1219" s="0" t="inlineStr">
        <is>
          <t>Manhattan Women's Short Sleeve T-Shirt</t>
        </is>
      </c>
      <c r="D1219" s="0" t="inlineStr">
        <is>
          <t>'111299</t>
        </is>
      </c>
      <c r="E1219" s="0" t="inlineStr">
        <is>
          <t>UNI MANHATTAN PURPLE:111299E-2XL</t>
        </is>
      </c>
      <c r="F1219" s="0" t="inlineStr">
        <is>
          <t>'802111299089</t>
        </is>
      </c>
      <c r="G1219" s="0" t="inlineStr">
        <is>
          <t>WOMENS</t>
        </is>
      </c>
      <c r="H1219" s="0" t="inlineStr">
        <is>
          <t>2XL</t>
        </is>
      </c>
      <c r="I1219" s="0">
        <v>26.99</v>
      </c>
      <c r="J1219" s="0">
        <v>2</v>
      </c>
    </row>
    <row r="1220" spans="1:10" customHeight="0">
      <c r="A1220" s="0">
        <f>HYPERLINK("https://dl.dropboxusercontent.com/scl/fi/ab2t9b63czg96n7x7nkku/111299-af.jpg?rlkey=lsngobedbhmoam90luqfpprcz&amp;dl=0","Click to download Image")</f>
      </c>
      <c r="B1220" s="0">
        <f>HYPERLINK("https://dl.dropboxusercontent.com/scl/fi/4bf7v3csjbp5ugwd3seba/womens-t-shirt-size-chartsmahattan.jpg?rlkey=d02nccqsdf44sxte1jpvnshib&amp;dl=0","Click to download SizeChart")</f>
      </c>
      <c r="C1220" s="0" t="inlineStr">
        <is>
          <t>Manhattan Women's Short Sleeve T-Shirt</t>
        </is>
      </c>
      <c r="D1220" s="0" t="inlineStr">
        <is>
          <t>'111299</t>
        </is>
      </c>
      <c r="E1220" s="0" t="inlineStr">
        <is>
          <t>UNI MANHATTAN PURPLE:111299F-3XL</t>
        </is>
      </c>
      <c r="F1220" s="0" t="inlineStr">
        <is>
          <t>'802111299096</t>
        </is>
      </c>
      <c r="G1220" s="0" t="inlineStr">
        <is>
          <t>WOMENS</t>
        </is>
      </c>
      <c r="H1220" s="0" t="inlineStr">
        <is>
          <t>3XL</t>
        </is>
      </c>
      <c r="I1220" s="0">
        <v>26.99</v>
      </c>
      <c r="J1220" s="0">
        <v>0</v>
      </c>
    </row>
    <row r="1221" spans="1:10" customHeight="0">
      <c r="A1221" s="0">
        <f>HYPERLINK("https://dl.dropboxusercontent.com/scl/fi/ab2t9b63czg96n7x7nkku/111299-af.jpg?rlkey=lsngobedbhmoam90luqfpprcz&amp;dl=0","Click to download Image")</f>
      </c>
      <c r="B1221" s="0">
        <f>HYPERLINK("https://dl.dropboxusercontent.com/scl/fi/4bf7v3csjbp5ugwd3seba/womens-t-shirt-size-chartsmahattan.jpg?rlkey=d02nccqsdf44sxte1jpvnshib&amp;dl=0","Click to download SizeChart")</f>
      </c>
      <c r="C1221" s="0" t="inlineStr">
        <is>
          <t>Manhattan Women's Short Sleeve T-Shirt</t>
        </is>
      </c>
      <c r="D1221" s="0" t="inlineStr">
        <is>
          <t>'111299</t>
        </is>
      </c>
      <c r="E1221" s="0" t="inlineStr">
        <is>
          <t>UNI MANHATTAN PURPLE 12 PACK:111299Z-12PK</t>
        </is>
      </c>
      <c r="F1221" s="0" t="inlineStr">
        <is>
          <t>'802111299997</t>
        </is>
      </c>
      <c r="G1221" s="0" t="inlineStr">
        <is>
          <t>WOMENS</t>
        </is>
      </c>
      <c r="H1221" s="0" t="inlineStr">
        <is>
          <t>12 PACK</t>
        </is>
      </c>
      <c r="I1221" s="0">
        <v>299.88</v>
      </c>
      <c r="J1221" s="0">
        <v>0</v>
      </c>
    </row>
    <row r="1222" spans="1:10" customHeight="0">
      <c r="A1222" s="0">
        <f>HYPERLINK("https://dl.dropboxusercontent.com/scl/fi/xq6jtkqlicufzuqpdgdg1/109606-af.jpg?rlkey=18o95gf97ufj14ohn09l8q1m0&amp;dl=0","Click to download Image")</f>
      </c>
      <c r="B1222" s="0">
        <f>HYPERLINK("https://dl.dropboxusercontent.com/scl/fi/p9ex27uhbcv8opwetbjl0/womens-hoodie-and-sweatshirt-size-chartscarina.jpg?rlkey=uoaueie2g3aqyxsg6xourr8rm&amp;dl=0","Click to download SizeChart")</f>
      </c>
      <c r="C1222" s="0" t="inlineStr">
        <is>
          <t>Carina Women's Full Zip Hoodie</t>
        </is>
      </c>
      <c r="D1222" s="0" t="inlineStr">
        <is>
          <t>'109606</t>
        </is>
      </c>
      <c r="E1222" s="0" t="inlineStr">
        <is>
          <t>UNI CARINA PURPLE:109606A-S</t>
        </is>
      </c>
      <c r="F1222" s="0" t="inlineStr">
        <is>
          <t>'802109606042</t>
        </is>
      </c>
      <c r="G1222" s="0" t="inlineStr">
        <is>
          <t>WOMENS</t>
        </is>
      </c>
      <c r="H1222" s="0" t="inlineStr">
        <is>
          <t>S</t>
        </is>
      </c>
      <c r="I1222" s="0">
        <v>44.99</v>
      </c>
      <c r="J1222" s="0">
        <v>10</v>
      </c>
    </row>
    <row r="1223" spans="1:10" customHeight="0">
      <c r="A1223" s="0">
        <f>HYPERLINK("https://dl.dropboxusercontent.com/scl/fi/xq6jtkqlicufzuqpdgdg1/109606-af.jpg?rlkey=18o95gf97ufj14ohn09l8q1m0&amp;dl=0","Click to download Image")</f>
      </c>
      <c r="B1223" s="0">
        <f>HYPERLINK("https://dl.dropboxusercontent.com/scl/fi/p9ex27uhbcv8opwetbjl0/womens-hoodie-and-sweatshirt-size-chartscarina.jpg?rlkey=uoaueie2g3aqyxsg6xourr8rm&amp;dl=0","Click to download SizeChart")</f>
      </c>
      <c r="C1223" s="0" t="inlineStr">
        <is>
          <t>Carina Women's Full Zip Hoodie</t>
        </is>
      </c>
      <c r="D1223" s="0" t="inlineStr">
        <is>
          <t>'109606</t>
        </is>
      </c>
      <c r="E1223" s="0" t="inlineStr">
        <is>
          <t>UNI CARINA PURPLE:109606B-M</t>
        </is>
      </c>
      <c r="F1223" s="0" t="inlineStr">
        <is>
          <t>'802109606059</t>
        </is>
      </c>
      <c r="G1223" s="0" t="inlineStr">
        <is>
          <t>WOMENS</t>
        </is>
      </c>
      <c r="H1223" s="0" t="inlineStr">
        <is>
          <t>M</t>
        </is>
      </c>
      <c r="I1223" s="0">
        <v>44.99</v>
      </c>
      <c r="J1223" s="0">
        <v>21</v>
      </c>
    </row>
    <row r="1224" spans="1:10" customHeight="0">
      <c r="A1224" s="0">
        <f>HYPERLINK("https://dl.dropboxusercontent.com/scl/fi/xq6jtkqlicufzuqpdgdg1/109606-af.jpg?rlkey=18o95gf97ufj14ohn09l8q1m0&amp;dl=0","Click to download Image")</f>
      </c>
      <c r="B1224" s="0">
        <f>HYPERLINK("https://dl.dropboxusercontent.com/scl/fi/p9ex27uhbcv8opwetbjl0/womens-hoodie-and-sweatshirt-size-chartscarina.jpg?rlkey=uoaueie2g3aqyxsg6xourr8rm&amp;dl=0","Click to download SizeChart")</f>
      </c>
      <c r="C1224" s="0" t="inlineStr">
        <is>
          <t>Carina Women's Full Zip Hoodie</t>
        </is>
      </c>
      <c r="D1224" s="0" t="inlineStr">
        <is>
          <t>'109606</t>
        </is>
      </c>
      <c r="E1224" s="0" t="inlineStr">
        <is>
          <t>UNI CARINA PURPLE:109606C-L</t>
        </is>
      </c>
      <c r="F1224" s="0" t="inlineStr">
        <is>
          <t>'802109606066</t>
        </is>
      </c>
      <c r="G1224" s="0" t="inlineStr">
        <is>
          <t>WOMENS</t>
        </is>
      </c>
      <c r="H1224" s="0" t="inlineStr">
        <is>
          <t>L</t>
        </is>
      </c>
      <c r="I1224" s="0">
        <v>44.99</v>
      </c>
      <c r="J1224" s="0">
        <v>21</v>
      </c>
    </row>
    <row r="1225" spans="1:10" customHeight="0">
      <c r="A1225" s="0">
        <f>HYPERLINK("https://dl.dropboxusercontent.com/scl/fi/xq6jtkqlicufzuqpdgdg1/109606-af.jpg?rlkey=18o95gf97ufj14ohn09l8q1m0&amp;dl=0","Click to download Image")</f>
      </c>
      <c r="B1225" s="0">
        <f>HYPERLINK("https://dl.dropboxusercontent.com/scl/fi/p9ex27uhbcv8opwetbjl0/womens-hoodie-and-sweatshirt-size-chartscarina.jpg?rlkey=uoaueie2g3aqyxsg6xourr8rm&amp;dl=0","Click to download SizeChart")</f>
      </c>
      <c r="C1225" s="0" t="inlineStr">
        <is>
          <t>Carina Women's Full Zip Hoodie</t>
        </is>
      </c>
      <c r="D1225" s="0" t="inlineStr">
        <is>
          <t>'109606</t>
        </is>
      </c>
      <c r="E1225" s="0" t="inlineStr">
        <is>
          <t>UNI CARINA PURPLE:109606D-XL</t>
        </is>
      </c>
      <c r="F1225" s="0" t="inlineStr">
        <is>
          <t>'802109606073</t>
        </is>
      </c>
      <c r="G1225" s="0" t="inlineStr">
        <is>
          <t>WOMENS</t>
        </is>
      </c>
      <c r="H1225" s="0" t="inlineStr">
        <is>
          <t>XL</t>
        </is>
      </c>
      <c r="I1225" s="0">
        <v>44.99</v>
      </c>
      <c r="J1225" s="0">
        <v>7</v>
      </c>
    </row>
    <row r="1226" spans="1:10" customHeight="0">
      <c r="A1226" s="0">
        <f>HYPERLINK("https://dl.dropboxusercontent.com/scl/fi/xq6jtkqlicufzuqpdgdg1/109606-af.jpg?rlkey=18o95gf97ufj14ohn09l8q1m0&amp;dl=0","Click to download Image")</f>
      </c>
      <c r="B1226" s="0">
        <f>HYPERLINK("https://dl.dropboxusercontent.com/scl/fi/p9ex27uhbcv8opwetbjl0/womens-hoodie-and-sweatshirt-size-chartscarina.jpg?rlkey=uoaueie2g3aqyxsg6xourr8rm&amp;dl=0","Click to download SizeChart")</f>
      </c>
      <c r="C1226" s="0" t="inlineStr">
        <is>
          <t>Carina Women's Full Zip Hoodie</t>
        </is>
      </c>
      <c r="D1226" s="0" t="inlineStr">
        <is>
          <t>'109606</t>
        </is>
      </c>
      <c r="E1226" s="0" t="inlineStr">
        <is>
          <t>UNI CARINA PURPLE:109606E-2XL</t>
        </is>
      </c>
      <c r="F1226" s="0" t="inlineStr">
        <is>
          <t>'802109606080</t>
        </is>
      </c>
      <c r="G1226" s="0" t="inlineStr">
        <is>
          <t>WOMENS</t>
        </is>
      </c>
      <c r="H1226" s="0" t="inlineStr">
        <is>
          <t>2XL</t>
        </is>
      </c>
      <c r="I1226" s="0">
        <v>46.99</v>
      </c>
      <c r="J1226" s="0">
        <v>6</v>
      </c>
    </row>
    <row r="1227" spans="1:10" customHeight="0">
      <c r="A1227" s="0">
        <f>HYPERLINK("https://dl.dropboxusercontent.com/scl/fi/xq6jtkqlicufzuqpdgdg1/109606-af.jpg?rlkey=18o95gf97ufj14ohn09l8q1m0&amp;dl=0","Click to download Image")</f>
      </c>
      <c r="B1227" s="0">
        <f>HYPERLINK("https://dl.dropboxusercontent.com/scl/fi/p9ex27uhbcv8opwetbjl0/womens-hoodie-and-sweatshirt-size-chartscarina.jpg?rlkey=uoaueie2g3aqyxsg6xourr8rm&amp;dl=0","Click to download SizeChart")</f>
      </c>
      <c r="C1227" s="0" t="inlineStr">
        <is>
          <t>Carina Women's Full Zip Hoodie</t>
        </is>
      </c>
      <c r="D1227" s="0" t="inlineStr">
        <is>
          <t>'109606</t>
        </is>
      </c>
      <c r="E1227" s="0" t="inlineStr">
        <is>
          <t>UNI CARINA PURPLE:109606F-3XL</t>
        </is>
      </c>
      <c r="F1227" s="0" t="inlineStr">
        <is>
          <t>'802109606097</t>
        </is>
      </c>
      <c r="G1227" s="0" t="inlineStr">
        <is>
          <t>WOMENS</t>
        </is>
      </c>
      <c r="H1227" s="0" t="inlineStr">
        <is>
          <t>3XL</t>
        </is>
      </c>
      <c r="I1227" s="0">
        <v>46.99</v>
      </c>
      <c r="J1227" s="0">
        <v>1</v>
      </c>
    </row>
    <row r="1228" spans="1:10" customHeight="0">
      <c r="A1228" s="0">
        <f>HYPERLINK("https://dl.dropboxusercontent.com/scl/fi/xq6jtkqlicufzuqpdgdg1/109606-af.jpg?rlkey=18o95gf97ufj14ohn09l8q1m0&amp;dl=0","Click to download Image")</f>
      </c>
      <c r="B1228" s="0">
        <f>HYPERLINK("https://dl.dropboxusercontent.com/scl/fi/p9ex27uhbcv8opwetbjl0/womens-hoodie-and-sweatshirt-size-chartscarina.jpg?rlkey=uoaueie2g3aqyxsg6xourr8rm&amp;dl=0","Click to download SizeChart")</f>
      </c>
      <c r="C1228" s="0" t="inlineStr">
        <is>
          <t>Carina Women's Full Zip Hoodie</t>
        </is>
      </c>
      <c r="D1228" s="0" t="inlineStr">
        <is>
          <t>'109606</t>
        </is>
      </c>
      <c r="E1228" s="0" t="inlineStr">
        <is>
          <t>UNI CARINA PURPLE 12 PACK:109606Z-12PK</t>
        </is>
      </c>
      <c r="F1228" s="0" t="inlineStr">
        <is>
          <t>'802109606998</t>
        </is>
      </c>
      <c r="G1228" s="0" t="inlineStr">
        <is>
          <t>WOMENS</t>
        </is>
      </c>
      <c r="H1228" s="0" t="inlineStr">
        <is>
          <t>12 PACK</t>
        </is>
      </c>
      <c r="I1228" s="0">
        <v>515.88</v>
      </c>
      <c r="J1228" s="0">
        <v>0</v>
      </c>
    </row>
    <row r="1229" spans="1:10" customHeight="0">
      <c r="A1229" s="0">
        <f>HYPERLINK("https://dl.dropboxusercontent.com/scl/fi/3t7p0o26i0y1nu5dh6rpw/107141-af.jpg?rlkey=27evg3diuf91agtzdcnccs0kx&amp;dl=0","Click to download Image")</f>
      </c>
      <c r="B1229" s="0">
        <f>HYPERLINK("https://dl.dropboxusercontent.com/scl/fi/vu3auv7eim2p67rfrjgsf/mens-hoodie-size-chartsgrinnell.jpg?rlkey=o8bxije6o4xb69t7g1xnfnets&amp;dl=0","Click to download SizeChart")</f>
      </c>
      <c r="C1229" s="0" t="inlineStr">
        <is>
          <t>Grinnell Men's Midweight Hoodie</t>
        </is>
      </c>
      <c r="D1229" s="0" t="inlineStr">
        <is>
          <t>'107141</t>
        </is>
      </c>
      <c r="E1229" s="0" t="inlineStr">
        <is>
          <t>UNI UNI  GRINNELL:107141A-S</t>
        </is>
      </c>
      <c r="F1229" s="0" t="inlineStr">
        <is>
          <t>'800107141015</t>
        </is>
      </c>
      <c r="G1229" s="0" t="inlineStr">
        <is>
          <t>MENS</t>
        </is>
      </c>
      <c r="H1229" s="0" t="inlineStr">
        <is>
          <t>S</t>
        </is>
      </c>
      <c r="I1229" s="0">
        <v>39.99</v>
      </c>
      <c r="J1229" s="0">
        <v>3</v>
      </c>
    </row>
    <row r="1230" spans="1:10" customHeight="0">
      <c r="A1230" s="0">
        <f>HYPERLINK("https://dl.dropboxusercontent.com/scl/fi/3t7p0o26i0y1nu5dh6rpw/107141-af.jpg?rlkey=27evg3diuf91agtzdcnccs0kx&amp;dl=0","Click to download Image")</f>
      </c>
      <c r="B1230" s="0">
        <f>HYPERLINK("https://dl.dropboxusercontent.com/scl/fi/vu3auv7eim2p67rfrjgsf/mens-hoodie-size-chartsgrinnell.jpg?rlkey=o8bxije6o4xb69t7g1xnfnets&amp;dl=0","Click to download SizeChart")</f>
      </c>
      <c r="C1230" s="0" t="inlineStr">
        <is>
          <t>Grinnell Men's Midweight Hoodie</t>
        </is>
      </c>
      <c r="D1230" s="0" t="inlineStr">
        <is>
          <t>'107141</t>
        </is>
      </c>
      <c r="E1230" s="0" t="inlineStr">
        <is>
          <t>UNI GRINNELL:107141B-M</t>
        </is>
      </c>
      <c r="F1230" s="0" t="inlineStr">
        <is>
          <t>'800107141022</t>
        </is>
      </c>
      <c r="G1230" s="0" t="inlineStr">
        <is>
          <t>MENS</t>
        </is>
      </c>
      <c r="H1230" s="0" t="inlineStr">
        <is>
          <t>M</t>
        </is>
      </c>
      <c r="I1230" s="0">
        <v>39.99</v>
      </c>
      <c r="J1230" s="0">
        <v>3</v>
      </c>
    </row>
    <row r="1231" spans="1:10" customHeight="0">
      <c r="A1231" s="0">
        <f>HYPERLINK("https://dl.dropboxusercontent.com/scl/fi/3t7p0o26i0y1nu5dh6rpw/107141-af.jpg?rlkey=27evg3diuf91agtzdcnccs0kx&amp;dl=0","Click to download Image")</f>
      </c>
      <c r="B1231" s="0">
        <f>HYPERLINK("https://dl.dropboxusercontent.com/scl/fi/vu3auv7eim2p67rfrjgsf/mens-hoodie-size-chartsgrinnell.jpg?rlkey=o8bxije6o4xb69t7g1xnfnets&amp;dl=0","Click to download SizeChart")</f>
      </c>
      <c r="C1231" s="0" t="inlineStr">
        <is>
          <t>Grinnell Men's Midweight Hoodie</t>
        </is>
      </c>
      <c r="D1231" s="0" t="inlineStr">
        <is>
          <t>'107141</t>
        </is>
      </c>
      <c r="E1231" s="0" t="inlineStr">
        <is>
          <t>UNI GRINNELL:107141C-L</t>
        </is>
      </c>
      <c r="F1231" s="0" t="inlineStr">
        <is>
          <t>'800107141039</t>
        </is>
      </c>
      <c r="G1231" s="0" t="inlineStr">
        <is>
          <t>MENS</t>
        </is>
      </c>
      <c r="H1231" s="0" t="inlineStr">
        <is>
          <t>L</t>
        </is>
      </c>
      <c r="I1231" s="0">
        <v>39.99</v>
      </c>
      <c r="J1231" s="0">
        <v>3</v>
      </c>
    </row>
    <row r="1232" spans="1:10" customHeight="0">
      <c r="A1232" s="0">
        <f>HYPERLINK("https://dl.dropboxusercontent.com/scl/fi/3t7p0o26i0y1nu5dh6rpw/107141-af.jpg?rlkey=27evg3diuf91agtzdcnccs0kx&amp;dl=0","Click to download Image")</f>
      </c>
      <c r="B1232" s="0">
        <f>HYPERLINK("https://dl.dropboxusercontent.com/scl/fi/vu3auv7eim2p67rfrjgsf/mens-hoodie-size-chartsgrinnell.jpg?rlkey=o8bxije6o4xb69t7g1xnfnets&amp;dl=0","Click to download SizeChart")</f>
      </c>
      <c r="C1232" s="0" t="inlineStr">
        <is>
          <t>Grinnell Men's Midweight Hoodie</t>
        </is>
      </c>
      <c r="D1232" s="0" t="inlineStr">
        <is>
          <t>'107141</t>
        </is>
      </c>
      <c r="E1232" s="0" t="inlineStr">
        <is>
          <t>UNI GRINNELL:107141D-XL</t>
        </is>
      </c>
      <c r="F1232" s="0" t="inlineStr">
        <is>
          <t>'800107141046</t>
        </is>
      </c>
      <c r="G1232" s="0" t="inlineStr">
        <is>
          <t>MENS</t>
        </is>
      </c>
      <c r="H1232" s="0" t="inlineStr">
        <is>
          <t>XL</t>
        </is>
      </c>
      <c r="I1232" s="0">
        <v>39.99</v>
      </c>
      <c r="J1232" s="0">
        <v>4</v>
      </c>
    </row>
    <row r="1233" spans="1:10" customHeight="0">
      <c r="A1233" s="0">
        <f>HYPERLINK("https://dl.dropboxusercontent.com/scl/fi/3t7p0o26i0y1nu5dh6rpw/107141-af.jpg?rlkey=27evg3diuf91agtzdcnccs0kx&amp;dl=0","Click to download Image")</f>
      </c>
      <c r="B1233" s="0">
        <f>HYPERLINK("https://dl.dropboxusercontent.com/scl/fi/vu3auv7eim2p67rfrjgsf/mens-hoodie-size-chartsgrinnell.jpg?rlkey=o8bxije6o4xb69t7g1xnfnets&amp;dl=0","Click to download SizeChart")</f>
      </c>
      <c r="C1233" s="0" t="inlineStr">
        <is>
          <t>Grinnell Men's Midweight Hoodie</t>
        </is>
      </c>
      <c r="D1233" s="0" t="inlineStr">
        <is>
          <t>'107141</t>
        </is>
      </c>
      <c r="E1233" s="0" t="inlineStr">
        <is>
          <t>UNI GRINNELL:107141E-2XL</t>
        </is>
      </c>
      <c r="F1233" s="0" t="inlineStr">
        <is>
          <t>'800107141053</t>
        </is>
      </c>
      <c r="G1233" s="0" t="inlineStr">
        <is>
          <t>MENS</t>
        </is>
      </c>
      <c r="H1233" s="0" t="inlineStr">
        <is>
          <t>2XL</t>
        </is>
      </c>
      <c r="I1233" s="0">
        <v>41.99</v>
      </c>
      <c r="J1233" s="0">
        <v>1</v>
      </c>
    </row>
    <row r="1234" spans="1:10" customHeight="0">
      <c r="A1234" s="0">
        <f>HYPERLINK("https://dl.dropboxusercontent.com/scl/fi/3t7p0o26i0y1nu5dh6rpw/107141-af.jpg?rlkey=27evg3diuf91agtzdcnccs0kx&amp;dl=0","Click to download Image")</f>
      </c>
      <c r="B1234" s="0">
        <f>HYPERLINK("https://dl.dropboxusercontent.com/scl/fi/vu3auv7eim2p67rfrjgsf/mens-hoodie-size-chartsgrinnell.jpg?rlkey=o8bxije6o4xb69t7g1xnfnets&amp;dl=0","Click to download SizeChart")</f>
      </c>
      <c r="C1234" s="0" t="inlineStr">
        <is>
          <t>Grinnell Men's Midweight Hoodie</t>
        </is>
      </c>
      <c r="D1234" s="0" t="inlineStr">
        <is>
          <t>'107141</t>
        </is>
      </c>
      <c r="E1234" s="0" t="inlineStr">
        <is>
          <t>UNI GRINNELL:107141F-3XL</t>
        </is>
      </c>
      <c r="F1234" s="0" t="inlineStr">
        <is>
          <t>'800107141060</t>
        </is>
      </c>
      <c r="G1234" s="0" t="inlineStr">
        <is>
          <t>MENS</t>
        </is>
      </c>
      <c r="H1234" s="0" t="inlineStr">
        <is>
          <t>3XL</t>
        </is>
      </c>
      <c r="I1234" s="0">
        <v>41.99</v>
      </c>
      <c r="J1234" s="0">
        <v>0</v>
      </c>
    </row>
    <row r="1235" spans="1:10" customHeight="0">
      <c r="A1235" s="0">
        <f>HYPERLINK("https://dl.dropboxusercontent.com/scl/fi/578kfxt2dn2ypze2wx8py/123138-af.jpg?rlkey=gh8vwjnjfhjky5uyl4r8nswjo&amp;dl=0","Click to download Image")</f>
      </c>
      <c r="C1235" s="0" t="inlineStr">
        <is>
          <t>Luma Toddler Hoodie</t>
        </is>
      </c>
      <c r="D1235" s="0" t="inlineStr">
        <is>
          <t>'123141</t>
        </is>
      </c>
      <c r="E1235" s="0" t="inlineStr">
        <is>
          <t>UNI LUMA T PE:123141A-2T</t>
        </is>
      </c>
      <c r="F1235" s="0" t="inlineStr">
        <is>
          <t>'802123141086</t>
        </is>
      </c>
      <c r="G1235" s="0" t="inlineStr">
        <is>
          <t>TODDLER</t>
        </is>
      </c>
      <c r="H1235" s="0" t="inlineStr">
        <is>
          <t>2T</t>
        </is>
      </c>
      <c r="I1235" s="0">
        <v>49.99</v>
      </c>
      <c r="J1235" s="0">
        <v>17</v>
      </c>
    </row>
    <row r="1236" spans="1:10" customHeight="0">
      <c r="A1236" s="0">
        <f>HYPERLINK("https://dl.dropboxusercontent.com/scl/fi/578kfxt2dn2ypze2wx8py/123138-af.jpg?rlkey=gh8vwjnjfhjky5uyl4r8nswjo&amp;dl=0","Click to download Image")</f>
      </c>
      <c r="C1236" s="0" t="inlineStr">
        <is>
          <t>Luma Toddler Hoodie</t>
        </is>
      </c>
      <c r="D1236" s="0" t="inlineStr">
        <is>
          <t>'123141</t>
        </is>
      </c>
      <c r="E1236" s="0" t="inlineStr">
        <is>
          <t>UNI LUMA T PE:123141B-3T</t>
        </is>
      </c>
      <c r="F1236" s="0" t="inlineStr">
        <is>
          <t>'802123141093</t>
        </is>
      </c>
      <c r="G1236" s="0" t="inlineStr">
        <is>
          <t>TODDLER</t>
        </is>
      </c>
      <c r="H1236" s="0" t="inlineStr">
        <is>
          <t>3T</t>
        </is>
      </c>
      <c r="I1236" s="0">
        <v>49.99</v>
      </c>
      <c r="J1236" s="0">
        <v>17</v>
      </c>
    </row>
    <row r="1237" spans="1:10" customHeight="0">
      <c r="A1237" s="0">
        <f>HYPERLINK("https://dl.dropboxusercontent.com/scl/fi/578kfxt2dn2ypze2wx8py/123138-af.jpg?rlkey=gh8vwjnjfhjky5uyl4r8nswjo&amp;dl=0","Click to download Image")</f>
      </c>
      <c r="C1237" s="0" t="inlineStr">
        <is>
          <t>Luma Toddler Hoodie</t>
        </is>
      </c>
      <c r="D1237" s="0" t="inlineStr">
        <is>
          <t>'123141</t>
        </is>
      </c>
      <c r="E1237" s="0" t="inlineStr">
        <is>
          <t>UNI LUMA T PE:123141C-4T</t>
        </is>
      </c>
      <c r="F1237" s="0" t="inlineStr">
        <is>
          <t>'802123141109</t>
        </is>
      </c>
      <c r="G1237" s="0" t="inlineStr">
        <is>
          <t>TODDLER</t>
        </is>
      </c>
      <c r="H1237" s="0" t="inlineStr">
        <is>
          <t>4T</t>
        </is>
      </c>
      <c r="I1237" s="0">
        <v>49.99</v>
      </c>
      <c r="J1237" s="0">
        <v>16</v>
      </c>
    </row>
    <row r="1238" spans="1:10" customHeight="0">
      <c r="A1238" s="0">
        <f>HYPERLINK("https://dl.dropboxusercontent.com/scl/fi/578kfxt2dn2ypze2wx8py/123138-af.jpg?rlkey=gh8vwjnjfhjky5uyl4r8nswjo&amp;dl=0","Click to download Image")</f>
      </c>
      <c r="C1238" s="0" t="inlineStr">
        <is>
          <t>Luma Toddler Hoodie</t>
        </is>
      </c>
      <c r="D1238" s="0" t="inlineStr">
        <is>
          <t>'123141</t>
        </is>
      </c>
      <c r="E1238" s="0" t="inlineStr">
        <is>
          <t>UNI LUMA T PE:123141D-5T</t>
        </is>
      </c>
      <c r="F1238" s="0" t="inlineStr">
        <is>
          <t>'802123141116</t>
        </is>
      </c>
      <c r="G1238" s="0" t="inlineStr">
        <is>
          <t>TODDLER</t>
        </is>
      </c>
      <c r="H1238" s="0" t="inlineStr">
        <is>
          <t>5T</t>
        </is>
      </c>
      <c r="I1238" s="0">
        <v>49.99</v>
      </c>
      <c r="J1238" s="0">
        <v>18</v>
      </c>
    </row>
    <row r="1239" spans="1:10" customHeight="0">
      <c r="A1239" s="0">
        <f>HYPERLINK("https://dl.dropboxusercontent.com/scl/fi/578kfxt2dn2ypze2wx8py/123138-af.jpg?rlkey=gh8vwjnjfhjky5uyl4r8nswjo&amp;dl=0","Click to download Image")</f>
      </c>
      <c r="C1239" s="0" t="inlineStr">
        <is>
          <t>Luma Toddler Hoodie</t>
        </is>
      </c>
      <c r="D1239" s="0" t="inlineStr">
        <is>
          <t>'123141</t>
        </is>
      </c>
      <c r="E1239" s="0" t="inlineStr">
        <is>
          <t>UNI LUMA T PE 12PK:123141Z-12PK</t>
        </is>
      </c>
      <c r="F1239" s="0" t="inlineStr">
        <is>
          <t>'802123141994</t>
        </is>
      </c>
      <c r="G1239" s="0" t="inlineStr">
        <is>
          <t>TODDLER</t>
        </is>
      </c>
      <c r="H1239" s="0" t="inlineStr">
        <is>
          <t>12 PACK</t>
        </is>
      </c>
      <c r="I1239" s="0">
        <v>486</v>
      </c>
      <c r="J1239" s="0">
        <v>5</v>
      </c>
    </row>
    <row r="1240" spans="1:10" customHeight="0">
      <c r="A1240" s="0">
        <f>HYPERLINK("https://dl.dropboxusercontent.com/scl/fi/cclstfhekqixd1458umii/123138-f.jpg?rlkey=ju7mmjxbk28nsv6zt34wlepja&amp;dl=0","Click to download Image")</f>
      </c>
      <c r="C1240" s="0" t="inlineStr">
        <is>
          <t>Luma Youth Hoodie</t>
        </is>
      </c>
      <c r="D1240" s="0" t="inlineStr">
        <is>
          <t>'123138</t>
        </is>
      </c>
      <c r="E1240" s="0" t="inlineStr">
        <is>
          <t>UNI LUMA Y PE:123138B-YS</t>
        </is>
      </c>
      <c r="F1240" s="0" t="inlineStr">
        <is>
          <t>'801123138010</t>
        </is>
      </c>
      <c r="G1240" s="0" t="inlineStr">
        <is>
          <t>YOUTH</t>
        </is>
      </c>
      <c r="H1240" s="0" t="inlineStr">
        <is>
          <t>YS</t>
        </is>
      </c>
      <c r="I1240" s="0">
        <v>49.99</v>
      </c>
      <c r="J1240" s="0">
        <v>13</v>
      </c>
    </row>
    <row r="1241" spans="1:10" customHeight="0">
      <c r="A1241" s="0">
        <f>HYPERLINK("https://dl.dropboxusercontent.com/scl/fi/cclstfhekqixd1458umii/123138-f.jpg?rlkey=ju7mmjxbk28nsv6zt34wlepja&amp;dl=0","Click to download Image")</f>
      </c>
      <c r="C1241" s="0" t="inlineStr">
        <is>
          <t>Luma Youth Hoodie</t>
        </is>
      </c>
      <c r="D1241" s="0" t="inlineStr">
        <is>
          <t>'123138</t>
        </is>
      </c>
      <c r="E1241" s="0" t="inlineStr">
        <is>
          <t>UNI LUMA Y PE:123138C-YM</t>
        </is>
      </c>
      <c r="F1241" s="0" t="inlineStr">
        <is>
          <t>'801123138027</t>
        </is>
      </c>
      <c r="G1241" s="0" t="inlineStr">
        <is>
          <t>YOUTH</t>
        </is>
      </c>
      <c r="H1241" s="0" t="inlineStr">
        <is>
          <t>YM</t>
        </is>
      </c>
      <c r="I1241" s="0">
        <v>49.99</v>
      </c>
      <c r="J1241" s="0">
        <v>9</v>
      </c>
    </row>
    <row r="1242" spans="1:10" customHeight="0">
      <c r="A1242" s="0">
        <f>HYPERLINK("https://dl.dropboxusercontent.com/scl/fi/cclstfhekqixd1458umii/123138-f.jpg?rlkey=ju7mmjxbk28nsv6zt34wlepja&amp;dl=0","Click to download Image")</f>
      </c>
      <c r="C1242" s="0" t="inlineStr">
        <is>
          <t>Luma Youth Hoodie</t>
        </is>
      </c>
      <c r="D1242" s="0" t="inlineStr">
        <is>
          <t>'123138</t>
        </is>
      </c>
      <c r="E1242" s="0" t="inlineStr">
        <is>
          <t>UNI LUMA Y PE:123138D-YL</t>
        </is>
      </c>
      <c r="F1242" s="0" t="inlineStr">
        <is>
          <t>'801123138034</t>
        </is>
      </c>
      <c r="G1242" s="0" t="inlineStr">
        <is>
          <t>YOUTH</t>
        </is>
      </c>
      <c r="H1242" s="0" t="inlineStr">
        <is>
          <t>YL</t>
        </is>
      </c>
      <c r="I1242" s="0">
        <v>49.99</v>
      </c>
      <c r="J1242" s="0">
        <v>9</v>
      </c>
    </row>
    <row r="1243" spans="1:10" customHeight="0">
      <c r="A1243" s="0">
        <f>HYPERLINK("https://dl.dropboxusercontent.com/scl/fi/cclstfhekqixd1458umii/123138-f.jpg?rlkey=ju7mmjxbk28nsv6zt34wlepja&amp;dl=0","Click to download Image")</f>
      </c>
      <c r="C1243" s="0" t="inlineStr">
        <is>
          <t>Luma Youth Hoodie</t>
        </is>
      </c>
      <c r="D1243" s="0" t="inlineStr">
        <is>
          <t>'123138</t>
        </is>
      </c>
      <c r="E1243" s="0" t="inlineStr">
        <is>
          <t>UNI LUMA Y PE:123138E-YXL</t>
        </is>
      </c>
      <c r="F1243" s="0" t="inlineStr">
        <is>
          <t>'801123138041</t>
        </is>
      </c>
      <c r="G1243" s="0" t="inlineStr">
        <is>
          <t>YOUTH</t>
        </is>
      </c>
      <c r="H1243" s="0" t="inlineStr">
        <is>
          <t>YXL</t>
        </is>
      </c>
      <c r="I1243" s="0">
        <v>49.99</v>
      </c>
      <c r="J1243" s="0">
        <v>11</v>
      </c>
    </row>
    <row r="1244" spans="1:10" customHeight="0">
      <c r="A1244" s="0">
        <f>HYPERLINK("https://dl.dropboxusercontent.com/scl/fi/cclstfhekqixd1458umii/123138-f.jpg?rlkey=ju7mmjxbk28nsv6zt34wlepja&amp;dl=0","Click to download Image")</f>
      </c>
      <c r="C1244" s="0" t="inlineStr">
        <is>
          <t>Luma Youth Hoodie</t>
        </is>
      </c>
      <c r="D1244" s="0" t="inlineStr">
        <is>
          <t>'123138</t>
        </is>
      </c>
      <c r="E1244" s="0" t="inlineStr">
        <is>
          <t>UNI LUMA Y PE 12PK:123138Z-12PK</t>
        </is>
      </c>
      <c r="F1244" s="0" t="inlineStr">
        <is>
          <t>'801123138997</t>
        </is>
      </c>
      <c r="G1244" s="0" t="inlineStr">
        <is>
          <t>YOUTH</t>
        </is>
      </c>
      <c r="H1244" s="0" t="inlineStr">
        <is>
          <t>12 PACK</t>
        </is>
      </c>
      <c r="I1244" s="0">
        <v>486</v>
      </c>
      <c r="J1244" s="0">
        <v>3</v>
      </c>
    </row>
    <row r="1245" spans="1:10" customHeight="0">
      <c r="A1245" s="0">
        <f>HYPERLINK("https://dl.dropboxusercontent.com/scl/fi/qdb2uh32kcuqlum6xmidf/109189-af.jpg?rlkey=0e989eofaftxomnx3md2bs0np&amp;dl=0","Click to download Image")</f>
      </c>
      <c r="B1245" s="0">
        <f>HYPERLINK("https://dl.dropboxusercontent.com/scl/fi/i1wy1ycceumnnyobtypkl/womens-pullover-size-chartseleanor.jpg?rlkey=2yvgyohhrmjg0mizy3c49ene3&amp;dl=0","Click to download SizeChart")</f>
      </c>
      <c r="C1245" s="0" t="inlineStr">
        <is>
          <t>Eleanor Women's Sweater Fleece Pullover</t>
        </is>
      </c>
      <c r="D1245" s="0" t="inlineStr">
        <is>
          <t>'109189</t>
        </is>
      </c>
      <c r="E1245" s="0" t="inlineStr">
        <is>
          <t>UNI ELEANOR:109189A-S</t>
        </is>
      </c>
      <c r="F1245" s="0" t="inlineStr">
        <is>
          <t>'800109189015</t>
        </is>
      </c>
      <c r="G1245" s="0" t="inlineStr">
        <is>
          <t>WOMENS</t>
        </is>
      </c>
      <c r="H1245" s="0" t="inlineStr">
        <is>
          <t>S</t>
        </is>
      </c>
      <c r="I1245" s="0">
        <v>59.99</v>
      </c>
      <c r="J1245" s="0">
        <v>0</v>
      </c>
    </row>
    <row r="1246" spans="1:10" customHeight="0">
      <c r="A1246" s="0">
        <f>HYPERLINK("https://dl.dropboxusercontent.com/scl/fi/qdb2uh32kcuqlum6xmidf/109189-af.jpg?rlkey=0e989eofaftxomnx3md2bs0np&amp;dl=0","Click to download Image")</f>
      </c>
      <c r="B1246" s="0">
        <f>HYPERLINK("https://dl.dropboxusercontent.com/scl/fi/i1wy1ycceumnnyobtypkl/womens-pullover-size-chartseleanor.jpg?rlkey=2yvgyohhrmjg0mizy3c49ene3&amp;dl=0","Click to download SizeChart")</f>
      </c>
      <c r="C1246" s="0" t="inlineStr">
        <is>
          <t>Eleanor Women's Sweater Fleece Pullover</t>
        </is>
      </c>
      <c r="D1246" s="0" t="inlineStr">
        <is>
          <t>'109189</t>
        </is>
      </c>
      <c r="E1246" s="0" t="inlineStr">
        <is>
          <t>UNI ELEANOR:109189B-M</t>
        </is>
      </c>
      <c r="F1246" s="0" t="inlineStr">
        <is>
          <t>'800109189022</t>
        </is>
      </c>
      <c r="G1246" s="0" t="inlineStr">
        <is>
          <t>WOMENS</t>
        </is>
      </c>
      <c r="H1246" s="0" t="inlineStr">
        <is>
          <t>M</t>
        </is>
      </c>
      <c r="I1246" s="0">
        <v>59.99</v>
      </c>
      <c r="J1246" s="0">
        <v>2</v>
      </c>
    </row>
    <row r="1247" spans="1:10" customHeight="0">
      <c r="A1247" s="0">
        <f>HYPERLINK("https://dl.dropboxusercontent.com/scl/fi/qdb2uh32kcuqlum6xmidf/109189-af.jpg?rlkey=0e989eofaftxomnx3md2bs0np&amp;dl=0","Click to download Image")</f>
      </c>
      <c r="B1247" s="0">
        <f>HYPERLINK("https://dl.dropboxusercontent.com/scl/fi/i1wy1ycceumnnyobtypkl/womens-pullover-size-chartseleanor.jpg?rlkey=2yvgyohhrmjg0mizy3c49ene3&amp;dl=0","Click to download SizeChart")</f>
      </c>
      <c r="C1247" s="0" t="inlineStr">
        <is>
          <t>Eleanor Women's Sweater Fleece Pullover</t>
        </is>
      </c>
      <c r="D1247" s="0" t="inlineStr">
        <is>
          <t>'109189</t>
        </is>
      </c>
      <c r="E1247" s="0" t="inlineStr">
        <is>
          <t>UNI ELEANOR:109189C-L</t>
        </is>
      </c>
      <c r="F1247" s="0" t="inlineStr">
        <is>
          <t>'800109189039</t>
        </is>
      </c>
      <c r="G1247" s="0" t="inlineStr">
        <is>
          <t>WOMENS</t>
        </is>
      </c>
      <c r="H1247" s="0" t="inlineStr">
        <is>
          <t>L</t>
        </is>
      </c>
      <c r="I1247" s="0">
        <v>59.99</v>
      </c>
      <c r="J1247" s="0">
        <v>4</v>
      </c>
    </row>
    <row r="1248" spans="1:10" customHeight="0">
      <c r="A1248" s="0">
        <f>HYPERLINK("https://dl.dropboxusercontent.com/scl/fi/qdb2uh32kcuqlum6xmidf/109189-af.jpg?rlkey=0e989eofaftxomnx3md2bs0np&amp;dl=0","Click to download Image")</f>
      </c>
      <c r="B1248" s="0">
        <f>HYPERLINK("https://dl.dropboxusercontent.com/scl/fi/i1wy1ycceumnnyobtypkl/womens-pullover-size-chartseleanor.jpg?rlkey=2yvgyohhrmjg0mizy3c49ene3&amp;dl=0","Click to download SizeChart")</f>
      </c>
      <c r="C1248" s="0" t="inlineStr">
        <is>
          <t>Eleanor Women's Sweater Fleece Pullover</t>
        </is>
      </c>
      <c r="D1248" s="0" t="inlineStr">
        <is>
          <t>'109189</t>
        </is>
      </c>
      <c r="E1248" s="0" t="inlineStr">
        <is>
          <t>UNI ELEANOR:109189D-XL</t>
        </is>
      </c>
      <c r="F1248" s="0" t="inlineStr">
        <is>
          <t>'800109189046</t>
        </is>
      </c>
      <c r="G1248" s="0" t="inlineStr">
        <is>
          <t>WOMENS</t>
        </is>
      </c>
      <c r="H1248" s="0" t="inlineStr">
        <is>
          <t>XL</t>
        </is>
      </c>
      <c r="I1248" s="0">
        <v>59.99</v>
      </c>
      <c r="J1248" s="0">
        <v>0</v>
      </c>
    </row>
    <row r="1249" spans="1:10" customHeight="0">
      <c r="A1249" s="0">
        <f>HYPERLINK("https://dl.dropboxusercontent.com/scl/fi/qdb2uh32kcuqlum6xmidf/109189-af.jpg?rlkey=0e989eofaftxomnx3md2bs0np&amp;dl=0","Click to download Image")</f>
      </c>
      <c r="B1249" s="0">
        <f>HYPERLINK("https://dl.dropboxusercontent.com/scl/fi/i1wy1ycceumnnyobtypkl/womens-pullover-size-chartseleanor.jpg?rlkey=2yvgyohhrmjg0mizy3c49ene3&amp;dl=0","Click to download SizeChart")</f>
      </c>
      <c r="C1249" s="0" t="inlineStr">
        <is>
          <t>Eleanor Women's Sweater Fleece Pullover</t>
        </is>
      </c>
      <c r="D1249" s="0" t="inlineStr">
        <is>
          <t>'109189</t>
        </is>
      </c>
      <c r="E1249" s="0" t="inlineStr">
        <is>
          <t>UNI ELEANOR:109189E-2XL</t>
        </is>
      </c>
      <c r="F1249" s="0" t="inlineStr">
        <is>
          <t>'800109189053</t>
        </is>
      </c>
      <c r="G1249" s="0" t="inlineStr">
        <is>
          <t>WOMENS</t>
        </is>
      </c>
      <c r="H1249" s="0" t="inlineStr">
        <is>
          <t>2XL</t>
        </is>
      </c>
      <c r="I1249" s="0">
        <v>59.99</v>
      </c>
      <c r="J1249" s="0">
        <v>0</v>
      </c>
    </row>
    <row r="1250" spans="1:10" customHeight="0">
      <c r="A1250" s="0">
        <f>HYPERLINK("https://dl.dropboxusercontent.com/scl/fi/qdb2uh32kcuqlum6xmidf/109189-af.jpg?rlkey=0e989eofaftxomnx3md2bs0np&amp;dl=0","Click to download Image")</f>
      </c>
      <c r="B1250" s="0">
        <f>HYPERLINK("https://dl.dropboxusercontent.com/scl/fi/i1wy1ycceumnnyobtypkl/womens-pullover-size-chartseleanor.jpg?rlkey=2yvgyohhrmjg0mizy3c49ene3&amp;dl=0","Click to download SizeChart")</f>
      </c>
      <c r="C1250" s="0" t="inlineStr">
        <is>
          <t>Eleanor Women's Sweater Fleece Pullover</t>
        </is>
      </c>
      <c r="D1250" s="0" t="inlineStr">
        <is>
          <t>'109189</t>
        </is>
      </c>
      <c r="E1250" s="0" t="inlineStr">
        <is>
          <t>UNI ELEANOR:109189F-3XL</t>
        </is>
      </c>
      <c r="F1250" s="0" t="inlineStr">
        <is>
          <t>'800109189060</t>
        </is>
      </c>
      <c r="G1250" s="0" t="inlineStr">
        <is>
          <t>WOMENS</t>
        </is>
      </c>
      <c r="H1250" s="0" t="inlineStr">
        <is>
          <t>3XL</t>
        </is>
      </c>
      <c r="I1250" s="0">
        <v>59.99</v>
      </c>
      <c r="J1250" s="0">
        <v>2</v>
      </c>
    </row>
    <row r="1251" spans="1:10" customHeight="0">
      <c r="A1251" s="0">
        <f>HYPERLINK("https://dl.dropboxusercontent.com/scl/fi/7d76x4tglq42sa2kpwq92/108971-af.jpg?rlkey=mwe19nf52jnv57bqsnnqkuz3w&amp;dl=0","Click to download Image")</f>
      </c>
      <c r="B1251" s="0">
        <f>HYPERLINK("https://dl.dropboxusercontent.com/scl/fi/j6khw32ke7ead0bgflzr5/womens-hoodie-and-sweatshirt-size-chartsvictoria.jpg?rlkey=dszz3s9jg4kezzq4fsbjg5dzr&amp;dl=0","Click to download SizeChart")</f>
      </c>
      <c r="C1251" s="0" t="inlineStr">
        <is>
          <t>Victoria Women's Cowl Neck Pullover</t>
        </is>
      </c>
      <c r="D1251" s="0" t="inlineStr">
        <is>
          <t>'108971</t>
        </is>
      </c>
      <c r="E1251" s="0" t="inlineStr">
        <is>
          <t>UNI VICTORIA GREY:108971A-S</t>
        </is>
      </c>
      <c r="F1251" s="0" t="inlineStr">
        <is>
          <t>'800108971017</t>
        </is>
      </c>
      <c r="G1251" s="0" t="inlineStr">
        <is>
          <t>WOMENS</t>
        </is>
      </c>
      <c r="H1251" s="0" t="inlineStr">
        <is>
          <t>S</t>
        </is>
      </c>
      <c r="I1251" s="0">
        <v>49.99</v>
      </c>
      <c r="J1251" s="0">
        <v>6</v>
      </c>
    </row>
    <row r="1252" spans="1:10" customHeight="0">
      <c r="A1252" s="0">
        <f>HYPERLINK("https://dl.dropboxusercontent.com/scl/fi/7d76x4tglq42sa2kpwq92/108971-af.jpg?rlkey=mwe19nf52jnv57bqsnnqkuz3w&amp;dl=0","Click to download Image")</f>
      </c>
      <c r="B1252" s="0">
        <f>HYPERLINK("https://dl.dropboxusercontent.com/scl/fi/j6khw32ke7ead0bgflzr5/womens-hoodie-and-sweatshirt-size-chartsvictoria.jpg?rlkey=dszz3s9jg4kezzq4fsbjg5dzr&amp;dl=0","Click to download SizeChart")</f>
      </c>
      <c r="C1252" s="0" t="inlineStr">
        <is>
          <t>Victoria Women's Cowl Neck Pullover</t>
        </is>
      </c>
      <c r="D1252" s="0" t="inlineStr">
        <is>
          <t>'108971</t>
        </is>
      </c>
      <c r="E1252" s="0" t="inlineStr">
        <is>
          <t>UNI VICTORIA GREY:108971B-M</t>
        </is>
      </c>
      <c r="F1252" s="0" t="inlineStr">
        <is>
          <t>'800108971024</t>
        </is>
      </c>
      <c r="G1252" s="0" t="inlineStr">
        <is>
          <t>WOMENS</t>
        </is>
      </c>
      <c r="H1252" s="0" t="inlineStr">
        <is>
          <t>M</t>
        </is>
      </c>
      <c r="I1252" s="0">
        <v>49.99</v>
      </c>
      <c r="J1252" s="0">
        <v>15</v>
      </c>
    </row>
    <row r="1253" spans="1:10" customHeight="0">
      <c r="A1253" s="0">
        <f>HYPERLINK("https://dl.dropboxusercontent.com/scl/fi/7d76x4tglq42sa2kpwq92/108971-af.jpg?rlkey=mwe19nf52jnv57bqsnnqkuz3w&amp;dl=0","Click to download Image")</f>
      </c>
      <c r="B1253" s="0">
        <f>HYPERLINK("https://dl.dropboxusercontent.com/scl/fi/j6khw32ke7ead0bgflzr5/womens-hoodie-and-sweatshirt-size-chartsvictoria.jpg?rlkey=dszz3s9jg4kezzq4fsbjg5dzr&amp;dl=0","Click to download SizeChart")</f>
      </c>
      <c r="C1253" s="0" t="inlineStr">
        <is>
          <t>Victoria Women's Cowl Neck Pullover</t>
        </is>
      </c>
      <c r="D1253" s="0" t="inlineStr">
        <is>
          <t>'108971</t>
        </is>
      </c>
      <c r="E1253" s="0" t="inlineStr">
        <is>
          <t>UNI VICTORIA GREY:108971C-L</t>
        </is>
      </c>
      <c r="F1253" s="0" t="inlineStr">
        <is>
          <t>'800108971031</t>
        </is>
      </c>
      <c r="G1253" s="0" t="inlineStr">
        <is>
          <t>WOMENS</t>
        </is>
      </c>
      <c r="H1253" s="0" t="inlineStr">
        <is>
          <t>L</t>
        </is>
      </c>
      <c r="I1253" s="0">
        <v>49.99</v>
      </c>
      <c r="J1253" s="0">
        <v>14</v>
      </c>
    </row>
    <row r="1254" spans="1:10" customHeight="0">
      <c r="A1254" s="0">
        <f>HYPERLINK("https://dl.dropboxusercontent.com/scl/fi/7d76x4tglq42sa2kpwq92/108971-af.jpg?rlkey=mwe19nf52jnv57bqsnnqkuz3w&amp;dl=0","Click to download Image")</f>
      </c>
      <c r="B1254" s="0">
        <f>HYPERLINK("https://dl.dropboxusercontent.com/scl/fi/j6khw32ke7ead0bgflzr5/womens-hoodie-and-sweatshirt-size-chartsvictoria.jpg?rlkey=dszz3s9jg4kezzq4fsbjg5dzr&amp;dl=0","Click to download SizeChart")</f>
      </c>
      <c r="C1254" s="0" t="inlineStr">
        <is>
          <t>Victoria Women's Cowl Neck Pullover</t>
        </is>
      </c>
      <c r="D1254" s="0" t="inlineStr">
        <is>
          <t>'108971</t>
        </is>
      </c>
      <c r="E1254" s="0" t="inlineStr">
        <is>
          <t>UNI VICTORIA GREY:108971D-XL</t>
        </is>
      </c>
      <c r="F1254" s="0" t="inlineStr">
        <is>
          <t>'800108971048</t>
        </is>
      </c>
      <c r="G1254" s="0" t="inlineStr">
        <is>
          <t>WOMENS</t>
        </is>
      </c>
      <c r="H1254" s="0" t="inlineStr">
        <is>
          <t>XL</t>
        </is>
      </c>
      <c r="I1254" s="0">
        <v>49.99</v>
      </c>
      <c r="J1254" s="0">
        <v>6</v>
      </c>
    </row>
    <row r="1255" spans="1:10" customHeight="0">
      <c r="A1255" s="0">
        <f>HYPERLINK("https://dl.dropboxusercontent.com/scl/fi/7d76x4tglq42sa2kpwq92/108971-af.jpg?rlkey=mwe19nf52jnv57bqsnnqkuz3w&amp;dl=0","Click to download Image")</f>
      </c>
      <c r="B1255" s="0">
        <f>HYPERLINK("https://dl.dropboxusercontent.com/scl/fi/j6khw32ke7ead0bgflzr5/womens-hoodie-and-sweatshirt-size-chartsvictoria.jpg?rlkey=dszz3s9jg4kezzq4fsbjg5dzr&amp;dl=0","Click to download SizeChart")</f>
      </c>
      <c r="C1255" s="0" t="inlineStr">
        <is>
          <t>Victoria Women's Cowl Neck Pullover</t>
        </is>
      </c>
      <c r="D1255" s="0" t="inlineStr">
        <is>
          <t>'108971</t>
        </is>
      </c>
      <c r="E1255" s="0" t="inlineStr">
        <is>
          <t>UNI VICTORIA GREY:108971E-2XL</t>
        </is>
      </c>
      <c r="F1255" s="0" t="inlineStr">
        <is>
          <t>'800108971055</t>
        </is>
      </c>
      <c r="G1255" s="0" t="inlineStr">
        <is>
          <t>WOMENS</t>
        </is>
      </c>
      <c r="H1255" s="0" t="inlineStr">
        <is>
          <t>2XL</t>
        </is>
      </c>
      <c r="I1255" s="0">
        <v>49.99</v>
      </c>
      <c r="J1255" s="0">
        <v>1</v>
      </c>
    </row>
    <row r="1256" spans="1:10" customHeight="0">
      <c r="A1256" s="0">
        <f>HYPERLINK("https://dl.dropboxusercontent.com/scl/fi/7d76x4tglq42sa2kpwq92/108971-af.jpg?rlkey=mwe19nf52jnv57bqsnnqkuz3w&amp;dl=0","Click to download Image")</f>
      </c>
      <c r="B1256" s="0">
        <f>HYPERLINK("https://dl.dropboxusercontent.com/scl/fi/j6khw32ke7ead0bgflzr5/womens-hoodie-and-sweatshirt-size-chartsvictoria.jpg?rlkey=dszz3s9jg4kezzq4fsbjg5dzr&amp;dl=0","Click to download SizeChart")</f>
      </c>
      <c r="C1256" s="0" t="inlineStr">
        <is>
          <t>Victoria Women's Cowl Neck Pullover</t>
        </is>
      </c>
      <c r="D1256" s="0" t="inlineStr">
        <is>
          <t>'108971</t>
        </is>
      </c>
      <c r="E1256" s="0" t="inlineStr">
        <is>
          <t>UNI VICTORIA GREY:108971F-3XL</t>
        </is>
      </c>
      <c r="F1256" s="0" t="inlineStr">
        <is>
          <t>'800108971062</t>
        </is>
      </c>
      <c r="G1256" s="0" t="inlineStr">
        <is>
          <t>WOMENS</t>
        </is>
      </c>
      <c r="H1256" s="0" t="inlineStr">
        <is>
          <t>3XL</t>
        </is>
      </c>
      <c r="I1256" s="0">
        <v>49.99</v>
      </c>
      <c r="J1256" s="0">
        <v>2</v>
      </c>
    </row>
    <row r="1257" spans="1:10" customHeight="0">
      <c r="A1257" s="0">
        <f>HYPERLINK("https://dl.dropboxusercontent.com/scl/fi/zjrnzf1mw0nvbnb35gfta/108972-af.jpg?rlkey=bqw2zgwxnkwyy40pcwysewd77&amp;dl=0","Click to download Image")</f>
      </c>
      <c r="B1257" s="0">
        <f>HYPERLINK("https://dl.dropboxusercontent.com/scl/fi/j6khw32ke7ead0bgflzr5/womens-hoodie-and-sweatshirt-size-chartsvictoria.jpg?rlkey=dszz3s9jg4kezzq4fsbjg5dzr&amp;dl=0","Click to download SizeChart")</f>
      </c>
      <c r="C1257" s="0" t="inlineStr">
        <is>
          <t>Victoria Women's Cowl Neck Pullover</t>
        </is>
      </c>
      <c r="D1257" s="0" t="inlineStr">
        <is>
          <t>'108972</t>
        </is>
      </c>
      <c r="E1257" s="0" t="inlineStr">
        <is>
          <t>UNI VICTORIA BLACK:108972A-S</t>
        </is>
      </c>
      <c r="F1257" s="0" t="inlineStr">
        <is>
          <t>'800108972014</t>
        </is>
      </c>
      <c r="G1257" s="0" t="inlineStr">
        <is>
          <t>WOMENS</t>
        </is>
      </c>
      <c r="H1257" s="0" t="inlineStr">
        <is>
          <t>S</t>
        </is>
      </c>
      <c r="I1257" s="0">
        <v>49.99</v>
      </c>
      <c r="J1257" s="0">
        <v>7</v>
      </c>
    </row>
    <row r="1258" spans="1:10" customHeight="0">
      <c r="A1258" s="0">
        <f>HYPERLINK("https://dl.dropboxusercontent.com/scl/fi/zjrnzf1mw0nvbnb35gfta/108972-af.jpg?rlkey=bqw2zgwxnkwyy40pcwysewd77&amp;dl=0","Click to download Image")</f>
      </c>
      <c r="B1258" s="0">
        <f>HYPERLINK("https://dl.dropboxusercontent.com/scl/fi/j6khw32ke7ead0bgflzr5/womens-hoodie-and-sweatshirt-size-chartsvictoria.jpg?rlkey=dszz3s9jg4kezzq4fsbjg5dzr&amp;dl=0","Click to download SizeChart")</f>
      </c>
      <c r="C1258" s="0" t="inlineStr">
        <is>
          <t>Victoria Women's Cowl Neck Pullover</t>
        </is>
      </c>
      <c r="D1258" s="0" t="inlineStr">
        <is>
          <t>'108972</t>
        </is>
      </c>
      <c r="E1258" s="0" t="inlineStr">
        <is>
          <t>UNI VICTORIA BLACK:108972B-M</t>
        </is>
      </c>
      <c r="F1258" s="0" t="inlineStr">
        <is>
          <t>'800108972021</t>
        </is>
      </c>
      <c r="G1258" s="0" t="inlineStr">
        <is>
          <t>WOMENS</t>
        </is>
      </c>
      <c r="H1258" s="0" t="inlineStr">
        <is>
          <t>M</t>
        </is>
      </c>
      <c r="I1258" s="0">
        <v>49.99</v>
      </c>
      <c r="J1258" s="0">
        <v>14</v>
      </c>
    </row>
    <row r="1259" spans="1:10" customHeight="0">
      <c r="A1259" s="0">
        <f>HYPERLINK("https://dl.dropboxusercontent.com/scl/fi/zjrnzf1mw0nvbnb35gfta/108972-af.jpg?rlkey=bqw2zgwxnkwyy40pcwysewd77&amp;dl=0","Click to download Image")</f>
      </c>
      <c r="B1259" s="0">
        <f>HYPERLINK("https://dl.dropboxusercontent.com/scl/fi/j6khw32ke7ead0bgflzr5/womens-hoodie-and-sweatshirt-size-chartsvictoria.jpg?rlkey=dszz3s9jg4kezzq4fsbjg5dzr&amp;dl=0","Click to download SizeChart")</f>
      </c>
      <c r="C1259" s="0" t="inlineStr">
        <is>
          <t>Victoria Women's Cowl Neck Pullover</t>
        </is>
      </c>
      <c r="D1259" s="0" t="inlineStr">
        <is>
          <t>'108972</t>
        </is>
      </c>
      <c r="E1259" s="0" t="inlineStr">
        <is>
          <t>UNI VICTORIA BLACK:108972C-L</t>
        </is>
      </c>
      <c r="F1259" s="0" t="inlineStr">
        <is>
          <t>'800108972038</t>
        </is>
      </c>
      <c r="G1259" s="0" t="inlineStr">
        <is>
          <t>WOMENS</t>
        </is>
      </c>
      <c r="H1259" s="0" t="inlineStr">
        <is>
          <t>L</t>
        </is>
      </c>
      <c r="I1259" s="0">
        <v>49.99</v>
      </c>
      <c r="J1259" s="0">
        <v>16</v>
      </c>
    </row>
    <row r="1260" spans="1:10" customHeight="0">
      <c r="A1260" s="0">
        <f>HYPERLINK("https://dl.dropboxusercontent.com/scl/fi/zjrnzf1mw0nvbnb35gfta/108972-af.jpg?rlkey=bqw2zgwxnkwyy40pcwysewd77&amp;dl=0","Click to download Image")</f>
      </c>
      <c r="B1260" s="0">
        <f>HYPERLINK("https://dl.dropboxusercontent.com/scl/fi/j6khw32ke7ead0bgflzr5/womens-hoodie-and-sweatshirt-size-chartsvictoria.jpg?rlkey=dszz3s9jg4kezzq4fsbjg5dzr&amp;dl=0","Click to download SizeChart")</f>
      </c>
      <c r="C1260" s="0" t="inlineStr">
        <is>
          <t>Victoria Women's Cowl Neck Pullover</t>
        </is>
      </c>
      <c r="D1260" s="0" t="inlineStr">
        <is>
          <t>'108972</t>
        </is>
      </c>
      <c r="E1260" s="0" t="inlineStr">
        <is>
          <t>UNI VICTORIA BLACK:108972D-XL</t>
        </is>
      </c>
      <c r="F1260" s="0" t="inlineStr">
        <is>
          <t>'800108972045</t>
        </is>
      </c>
      <c r="G1260" s="0" t="inlineStr">
        <is>
          <t>WOMENS</t>
        </is>
      </c>
      <c r="H1260" s="0" t="inlineStr">
        <is>
          <t>XL</t>
        </is>
      </c>
      <c r="I1260" s="0">
        <v>49.99</v>
      </c>
      <c r="J1260" s="0">
        <v>6</v>
      </c>
    </row>
    <row r="1261" spans="1:10" customHeight="0">
      <c r="A1261" s="0">
        <f>HYPERLINK("https://dl.dropboxusercontent.com/scl/fi/zjrnzf1mw0nvbnb35gfta/108972-af.jpg?rlkey=bqw2zgwxnkwyy40pcwysewd77&amp;dl=0","Click to download Image")</f>
      </c>
      <c r="B1261" s="0">
        <f>HYPERLINK("https://dl.dropboxusercontent.com/scl/fi/j6khw32ke7ead0bgflzr5/womens-hoodie-and-sweatshirt-size-chartsvictoria.jpg?rlkey=dszz3s9jg4kezzq4fsbjg5dzr&amp;dl=0","Click to download SizeChart")</f>
      </c>
      <c r="C1261" s="0" t="inlineStr">
        <is>
          <t>Victoria Women's Cowl Neck Pullover</t>
        </is>
      </c>
      <c r="D1261" s="0" t="inlineStr">
        <is>
          <t>'108972</t>
        </is>
      </c>
      <c r="E1261" s="0" t="inlineStr">
        <is>
          <t>UNI VICTORIA BLACK:108972E-2XL</t>
        </is>
      </c>
      <c r="F1261" s="0" t="inlineStr">
        <is>
          <t>'800108972052</t>
        </is>
      </c>
      <c r="G1261" s="0" t="inlineStr">
        <is>
          <t>WOMENS</t>
        </is>
      </c>
      <c r="H1261" s="0" t="inlineStr">
        <is>
          <t>2XL</t>
        </is>
      </c>
      <c r="I1261" s="0">
        <v>49.99</v>
      </c>
      <c r="J1261" s="0">
        <v>2</v>
      </c>
    </row>
    <row r="1262" spans="1:10" customHeight="0">
      <c r="A1262" s="0">
        <f>HYPERLINK("https://dl.dropboxusercontent.com/scl/fi/zjrnzf1mw0nvbnb35gfta/108972-af.jpg?rlkey=bqw2zgwxnkwyy40pcwysewd77&amp;dl=0","Click to download Image")</f>
      </c>
      <c r="B1262" s="0">
        <f>HYPERLINK("https://dl.dropboxusercontent.com/scl/fi/j6khw32ke7ead0bgflzr5/womens-hoodie-and-sweatshirt-size-chartsvictoria.jpg?rlkey=dszz3s9jg4kezzq4fsbjg5dzr&amp;dl=0","Click to download SizeChart")</f>
      </c>
      <c r="C1262" s="0" t="inlineStr">
        <is>
          <t>Victoria Women's Cowl Neck Pullover</t>
        </is>
      </c>
      <c r="D1262" s="0" t="inlineStr">
        <is>
          <t>'108972</t>
        </is>
      </c>
      <c r="E1262" s="0" t="inlineStr">
        <is>
          <t>UNI VICTORIA BLACK:108972F-3XL</t>
        </is>
      </c>
      <c r="F1262" s="0" t="inlineStr">
        <is>
          <t>'800108972069</t>
        </is>
      </c>
      <c r="G1262" s="0" t="inlineStr">
        <is>
          <t>WOMENS</t>
        </is>
      </c>
      <c r="H1262" s="0" t="inlineStr">
        <is>
          <t>3XL</t>
        </is>
      </c>
      <c r="I1262" s="0">
        <v>49.99</v>
      </c>
      <c r="J1262" s="0">
        <v>2</v>
      </c>
    </row>
    <row r="1263" spans="1:10" customHeight="0">
      <c r="A1263" s="0">
        <f>HYPERLINK("https://dl.dropboxusercontent.com/scl/fi/z4a5d7qagz0yof4hl0r7k/114426-af.jpg?rlkey=1mk2bw4ghax14mp190y2hqcxg&amp;dl=0","Click to download Image")</f>
      </c>
      <c r="B1263" s="0">
        <f>HYPERLINK("https://dl.dropboxusercontent.com/scl/fi/f7v0fkuouipuobnch6j2l/mens-pullover-size-chartssilas.jpg?rlkey=08tg7uymfgtsw5nre839tyoov&amp;dl=0","Click to download SizeChart")</f>
      </c>
      <c r="C1263" s="0" t="inlineStr">
        <is>
          <t>Silas Men's Lightweight 1/4 Pullover</t>
        </is>
      </c>
      <c r="D1263" s="0" t="inlineStr">
        <is>
          <t>'114426</t>
        </is>
      </c>
      <c r="E1263" s="0" t="inlineStr">
        <is>
          <t>UNI SILAS M PURPLE:114426A-S</t>
        </is>
      </c>
      <c r="F1263" s="0" t="inlineStr">
        <is>
          <t>'802114426048</t>
        </is>
      </c>
      <c r="G1263" s="0" t="inlineStr">
        <is>
          <t>MENS</t>
        </is>
      </c>
      <c r="H1263" s="0" t="inlineStr">
        <is>
          <t>S</t>
        </is>
      </c>
      <c r="I1263" s="0">
        <v>39.99</v>
      </c>
      <c r="J1263" s="0">
        <v>3</v>
      </c>
    </row>
    <row r="1264" spans="1:10" customHeight="0">
      <c r="A1264" s="0">
        <f>HYPERLINK("https://dl.dropboxusercontent.com/scl/fi/z4a5d7qagz0yof4hl0r7k/114426-af.jpg?rlkey=1mk2bw4ghax14mp190y2hqcxg&amp;dl=0","Click to download Image")</f>
      </c>
      <c r="B1264" s="0">
        <f>HYPERLINK("https://dl.dropboxusercontent.com/scl/fi/f7v0fkuouipuobnch6j2l/mens-pullover-size-chartssilas.jpg?rlkey=08tg7uymfgtsw5nre839tyoov&amp;dl=0","Click to download SizeChart")</f>
      </c>
      <c r="C1264" s="0" t="inlineStr">
        <is>
          <t>Silas Men's Lightweight 1/4 Pullover</t>
        </is>
      </c>
      <c r="D1264" s="0" t="inlineStr">
        <is>
          <t>'114426</t>
        </is>
      </c>
      <c r="E1264" s="0" t="inlineStr">
        <is>
          <t>UNI SILAS M PURPLE:114426B-M</t>
        </is>
      </c>
      <c r="F1264" s="0" t="inlineStr">
        <is>
          <t>'802114426055</t>
        </is>
      </c>
      <c r="G1264" s="0" t="inlineStr">
        <is>
          <t>MENS</t>
        </is>
      </c>
      <c r="H1264" s="0" t="inlineStr">
        <is>
          <t>M</t>
        </is>
      </c>
      <c r="I1264" s="0">
        <v>39.99</v>
      </c>
      <c r="J1264" s="0">
        <v>8</v>
      </c>
    </row>
    <row r="1265" spans="1:10" customHeight="0">
      <c r="A1265" s="0">
        <f>HYPERLINK("https://dl.dropboxusercontent.com/scl/fi/z4a5d7qagz0yof4hl0r7k/114426-af.jpg?rlkey=1mk2bw4ghax14mp190y2hqcxg&amp;dl=0","Click to download Image")</f>
      </c>
      <c r="B1265" s="0">
        <f>HYPERLINK("https://dl.dropboxusercontent.com/scl/fi/f7v0fkuouipuobnch6j2l/mens-pullover-size-chartssilas.jpg?rlkey=08tg7uymfgtsw5nre839tyoov&amp;dl=0","Click to download SizeChart")</f>
      </c>
      <c r="C1265" s="0" t="inlineStr">
        <is>
          <t>Silas Men's Lightweight 1/4 Pullover</t>
        </is>
      </c>
      <c r="D1265" s="0" t="inlineStr">
        <is>
          <t>'114426</t>
        </is>
      </c>
      <c r="E1265" s="0" t="inlineStr">
        <is>
          <t>UNI SILAS M PURPLE:114426C-L</t>
        </is>
      </c>
      <c r="F1265" s="0" t="inlineStr">
        <is>
          <t>'802114426062</t>
        </is>
      </c>
      <c r="G1265" s="0" t="inlineStr">
        <is>
          <t>MENS</t>
        </is>
      </c>
      <c r="H1265" s="0" t="inlineStr">
        <is>
          <t>L</t>
        </is>
      </c>
      <c r="I1265" s="0">
        <v>39.99</v>
      </c>
      <c r="J1265" s="0">
        <v>3</v>
      </c>
    </row>
    <row r="1266" spans="1:10" customHeight="0">
      <c r="A1266" s="0">
        <f>HYPERLINK("https://dl.dropboxusercontent.com/scl/fi/z4a5d7qagz0yof4hl0r7k/114426-af.jpg?rlkey=1mk2bw4ghax14mp190y2hqcxg&amp;dl=0","Click to download Image")</f>
      </c>
      <c r="B1266" s="0">
        <f>HYPERLINK("https://dl.dropboxusercontent.com/scl/fi/f7v0fkuouipuobnch6j2l/mens-pullover-size-chartssilas.jpg?rlkey=08tg7uymfgtsw5nre839tyoov&amp;dl=0","Click to download SizeChart")</f>
      </c>
      <c r="C1266" s="0" t="inlineStr">
        <is>
          <t>Silas Men's Lightweight 1/4 Pullover</t>
        </is>
      </c>
      <c r="D1266" s="0" t="inlineStr">
        <is>
          <t>'114426</t>
        </is>
      </c>
      <c r="E1266" s="0" t="inlineStr">
        <is>
          <t>UNI SILAS M PURPLE:114426D-XL</t>
        </is>
      </c>
      <c r="F1266" s="0" t="inlineStr">
        <is>
          <t>'802114426079</t>
        </is>
      </c>
      <c r="G1266" s="0" t="inlineStr">
        <is>
          <t>MENS</t>
        </is>
      </c>
      <c r="H1266" s="0" t="inlineStr">
        <is>
          <t>XL</t>
        </is>
      </c>
      <c r="I1266" s="0">
        <v>39.99</v>
      </c>
      <c r="J1266" s="0">
        <v>2</v>
      </c>
    </row>
    <row r="1267" spans="1:10" customHeight="0">
      <c r="A1267" s="0">
        <f>HYPERLINK("https://dl.dropboxusercontent.com/scl/fi/z4a5d7qagz0yof4hl0r7k/114426-af.jpg?rlkey=1mk2bw4ghax14mp190y2hqcxg&amp;dl=0","Click to download Image")</f>
      </c>
      <c r="B1267" s="0">
        <f>HYPERLINK("https://dl.dropboxusercontent.com/scl/fi/f7v0fkuouipuobnch6j2l/mens-pullover-size-chartssilas.jpg?rlkey=08tg7uymfgtsw5nre839tyoov&amp;dl=0","Click to download SizeChart")</f>
      </c>
      <c r="C1267" s="0" t="inlineStr">
        <is>
          <t>Silas Men's Lightweight 1/4 Pullover</t>
        </is>
      </c>
      <c r="D1267" s="0" t="inlineStr">
        <is>
          <t>'114426</t>
        </is>
      </c>
      <c r="E1267" s="0" t="inlineStr">
        <is>
          <t>UNI SILAS M PURPLE:114426E-2XL</t>
        </is>
      </c>
      <c r="F1267" s="0" t="inlineStr">
        <is>
          <t>'802114426086</t>
        </is>
      </c>
      <c r="G1267" s="0" t="inlineStr">
        <is>
          <t>MENS</t>
        </is>
      </c>
      <c r="H1267" s="0" t="inlineStr">
        <is>
          <t>2XL</t>
        </is>
      </c>
      <c r="I1267" s="0">
        <v>41.99</v>
      </c>
      <c r="J1267" s="0">
        <v>0</v>
      </c>
    </row>
    <row r="1268" spans="1:10" customHeight="0">
      <c r="A1268" s="0">
        <f>HYPERLINK("https://dl.dropboxusercontent.com/scl/fi/z4a5d7qagz0yof4hl0r7k/114426-af.jpg?rlkey=1mk2bw4ghax14mp190y2hqcxg&amp;dl=0","Click to download Image")</f>
      </c>
      <c r="B1268" s="0">
        <f>HYPERLINK("https://dl.dropboxusercontent.com/scl/fi/f7v0fkuouipuobnch6j2l/mens-pullover-size-chartssilas.jpg?rlkey=08tg7uymfgtsw5nre839tyoov&amp;dl=0","Click to download SizeChart")</f>
      </c>
      <c r="C1268" s="0" t="inlineStr">
        <is>
          <t>Silas Men's Lightweight 1/4 Pullover</t>
        </is>
      </c>
      <c r="D1268" s="0" t="inlineStr">
        <is>
          <t>'114426</t>
        </is>
      </c>
      <c r="E1268" s="0" t="inlineStr">
        <is>
          <t>UNI SILAS M PURPLE:114426F-3XL</t>
        </is>
      </c>
      <c r="F1268" s="0" t="inlineStr">
        <is>
          <t>'802114426093</t>
        </is>
      </c>
      <c r="G1268" s="0" t="inlineStr">
        <is>
          <t>MENS</t>
        </is>
      </c>
      <c r="H1268" s="0" t="inlineStr">
        <is>
          <t>3XL</t>
        </is>
      </c>
      <c r="I1268" s="0">
        <v>41.99</v>
      </c>
      <c r="J1268" s="0">
        <v>0</v>
      </c>
    </row>
    <row r="1269" spans="1:10" customHeight="0">
      <c r="A1269" s="0">
        <f>HYPERLINK("https://dl.dropboxusercontent.com/scl/fi/z4a5d7qagz0yof4hl0r7k/114426-af.jpg?rlkey=1mk2bw4ghax14mp190y2hqcxg&amp;dl=0","Click to download Image")</f>
      </c>
      <c r="B1269" s="0">
        <f>HYPERLINK("https://dl.dropboxusercontent.com/scl/fi/f7v0fkuouipuobnch6j2l/mens-pullover-size-chartssilas.jpg?rlkey=08tg7uymfgtsw5nre839tyoov&amp;dl=0","Click to download SizeChart")</f>
      </c>
      <c r="C1269" s="0" t="inlineStr">
        <is>
          <t>Silas Men's Lightweight 1/4 Pullover</t>
        </is>
      </c>
      <c r="D1269" s="0" t="inlineStr">
        <is>
          <t>'114426</t>
        </is>
      </c>
      <c r="E1269" s="0" t="inlineStr">
        <is>
          <t>UNI SILAS M PURPLE 12 PACK:114426Z-12PK</t>
        </is>
      </c>
      <c r="F1269" s="0" t="inlineStr">
        <is>
          <t>'802114426994</t>
        </is>
      </c>
      <c r="G1269" s="0" t="inlineStr">
        <is>
          <t>MENS</t>
        </is>
      </c>
      <c r="H1269" s="0" t="inlineStr">
        <is>
          <t>12 PACK</t>
        </is>
      </c>
      <c r="I1269" s="0">
        <v>390</v>
      </c>
      <c r="J1269" s="0">
        <v>0</v>
      </c>
    </row>
    <row r="1270" spans="1:10" customHeight="0">
      <c r="A1270" s="0">
        <f>HYPERLINK("https://dl.dropboxusercontent.com/scl/fi/l5l7us8y04yynh7v2zifa/uni-silas-2.0-af.jpg?rlkey=b3k45lrddmzrgosbp7x2os579&amp;dl=0","Click to download Image")</f>
      </c>
      <c r="B1270" s="0">
        <f>HYPERLINK("https://dl.dropboxusercontent.com/scl/fi/f7v0fkuouipuobnch6j2l/mens-pullover-size-chartssilas.jpg?rlkey=08tg7uymfgtsw5nre839tyoov&amp;dl=0","Click to download SizeChart")</f>
      </c>
      <c r="C1270" s="0" t="inlineStr">
        <is>
          <t>Silas Men's Lightweight 1/4 Pullover</t>
        </is>
      </c>
      <c r="D1270" s="0" t="inlineStr">
        <is>
          <t>'131471</t>
        </is>
      </c>
      <c r="E1270" s="0" t="inlineStr">
        <is>
          <t>UNI SILAS2 M PE:131471A-S</t>
        </is>
      </c>
      <c r="F1270" s="0" t="inlineStr">
        <is>
          <t>'802131471045</t>
        </is>
      </c>
      <c r="G1270" s="0" t="inlineStr">
        <is>
          <t>MENS</t>
        </is>
      </c>
      <c r="H1270" s="0" t="inlineStr">
        <is>
          <t>S</t>
        </is>
      </c>
      <c r="I1270" s="0">
        <v>39.99</v>
      </c>
      <c r="J1270" s="0">
        <v>2</v>
      </c>
    </row>
    <row r="1271" spans="1:10" customHeight="0">
      <c r="A1271" s="0">
        <f>HYPERLINK("https://dl.dropboxusercontent.com/scl/fi/l5l7us8y04yynh7v2zifa/uni-silas-2.0-af.jpg?rlkey=b3k45lrddmzrgosbp7x2os579&amp;dl=0","Click to download Image")</f>
      </c>
      <c r="B1271" s="0">
        <f>HYPERLINK("https://dl.dropboxusercontent.com/scl/fi/f7v0fkuouipuobnch6j2l/mens-pullover-size-chartssilas.jpg?rlkey=08tg7uymfgtsw5nre839tyoov&amp;dl=0","Click to download SizeChart")</f>
      </c>
      <c r="C1271" s="0" t="inlineStr">
        <is>
          <t>Silas Men's Lightweight 1/4 Pullover</t>
        </is>
      </c>
      <c r="D1271" s="0" t="inlineStr">
        <is>
          <t>'131471</t>
        </is>
      </c>
      <c r="E1271" s="0" t="inlineStr">
        <is>
          <t>UNI SILAS2 M PE:131471B-M</t>
        </is>
      </c>
      <c r="F1271" s="0" t="inlineStr">
        <is>
          <t>'802131471052</t>
        </is>
      </c>
      <c r="G1271" s="0" t="inlineStr">
        <is>
          <t>MENS</t>
        </is>
      </c>
      <c r="H1271" s="0" t="inlineStr">
        <is>
          <t>M</t>
        </is>
      </c>
      <c r="I1271" s="0">
        <v>39.99</v>
      </c>
      <c r="J1271" s="0">
        <v>4</v>
      </c>
    </row>
    <row r="1272" spans="1:10" customHeight="0">
      <c r="A1272" s="0">
        <f>HYPERLINK("https://dl.dropboxusercontent.com/scl/fi/l5l7us8y04yynh7v2zifa/uni-silas-2.0-af.jpg?rlkey=b3k45lrddmzrgosbp7x2os579&amp;dl=0","Click to download Image")</f>
      </c>
      <c r="B1272" s="0">
        <f>HYPERLINK("https://dl.dropboxusercontent.com/scl/fi/f7v0fkuouipuobnch6j2l/mens-pullover-size-chartssilas.jpg?rlkey=08tg7uymfgtsw5nre839tyoov&amp;dl=0","Click to download SizeChart")</f>
      </c>
      <c r="C1272" s="0" t="inlineStr">
        <is>
          <t>Silas Men's Lightweight 1/4 Pullover</t>
        </is>
      </c>
      <c r="D1272" s="0" t="inlineStr">
        <is>
          <t>'131471</t>
        </is>
      </c>
      <c r="E1272" s="0" t="inlineStr">
        <is>
          <t>UNI SILAS2 M PE:131471C-L</t>
        </is>
      </c>
      <c r="F1272" s="0" t="inlineStr">
        <is>
          <t>'802131471069</t>
        </is>
      </c>
      <c r="G1272" s="0" t="inlineStr">
        <is>
          <t>MENS</t>
        </is>
      </c>
      <c r="H1272" s="0" t="inlineStr">
        <is>
          <t>L</t>
        </is>
      </c>
      <c r="I1272" s="0">
        <v>39.99</v>
      </c>
      <c r="J1272" s="0">
        <v>6</v>
      </c>
    </row>
    <row r="1273" spans="1:10" customHeight="0">
      <c r="A1273" s="0">
        <f>HYPERLINK("https://dl.dropboxusercontent.com/scl/fi/l5l7us8y04yynh7v2zifa/uni-silas-2.0-af.jpg?rlkey=b3k45lrddmzrgosbp7x2os579&amp;dl=0","Click to download Image")</f>
      </c>
      <c r="B1273" s="0">
        <f>HYPERLINK("https://dl.dropboxusercontent.com/scl/fi/f7v0fkuouipuobnch6j2l/mens-pullover-size-chartssilas.jpg?rlkey=08tg7uymfgtsw5nre839tyoov&amp;dl=0","Click to download SizeChart")</f>
      </c>
      <c r="C1273" s="0" t="inlineStr">
        <is>
          <t>Silas Men's Lightweight 1/4 Pullover</t>
        </is>
      </c>
      <c r="D1273" s="0" t="inlineStr">
        <is>
          <t>'131471</t>
        </is>
      </c>
      <c r="E1273" s="0" t="inlineStr">
        <is>
          <t>UNI SILAS2 M PE:131471D-XL</t>
        </is>
      </c>
      <c r="F1273" s="0" t="inlineStr">
        <is>
          <t>'802131471076</t>
        </is>
      </c>
      <c r="G1273" s="0" t="inlineStr">
        <is>
          <t>MENS</t>
        </is>
      </c>
      <c r="H1273" s="0" t="inlineStr">
        <is>
          <t>XL</t>
        </is>
      </c>
      <c r="I1273" s="0">
        <v>39.99</v>
      </c>
      <c r="J1273" s="0">
        <v>5</v>
      </c>
    </row>
    <row r="1274" spans="1:10" customHeight="0">
      <c r="A1274" s="0">
        <f>HYPERLINK("https://dl.dropboxusercontent.com/scl/fi/l5l7us8y04yynh7v2zifa/uni-silas-2.0-af.jpg?rlkey=b3k45lrddmzrgosbp7x2os579&amp;dl=0","Click to download Image")</f>
      </c>
      <c r="B1274" s="0">
        <f>HYPERLINK("https://dl.dropboxusercontent.com/scl/fi/f7v0fkuouipuobnch6j2l/mens-pullover-size-chartssilas.jpg?rlkey=08tg7uymfgtsw5nre839tyoov&amp;dl=0","Click to download SizeChart")</f>
      </c>
      <c r="C1274" s="0" t="inlineStr">
        <is>
          <t>Silas Men's Lightweight 1/4 Pullover</t>
        </is>
      </c>
      <c r="D1274" s="0" t="inlineStr">
        <is>
          <t>'131471</t>
        </is>
      </c>
      <c r="E1274" s="0" t="inlineStr">
        <is>
          <t>UNI SILAS2 M PE:131471E-2XL</t>
        </is>
      </c>
      <c r="F1274" s="0" t="inlineStr">
        <is>
          <t>'802131471083</t>
        </is>
      </c>
      <c r="G1274" s="0" t="inlineStr">
        <is>
          <t>MENS</t>
        </is>
      </c>
      <c r="H1274" s="0" t="inlineStr">
        <is>
          <t>2XL</t>
        </is>
      </c>
      <c r="I1274" s="0">
        <v>41.99</v>
      </c>
      <c r="J1274" s="0">
        <v>4</v>
      </c>
    </row>
    <row r="1275" spans="1:10" customHeight="0">
      <c r="A1275" s="0">
        <f>HYPERLINK("https://dl.dropboxusercontent.com/scl/fi/l5l7us8y04yynh7v2zifa/uni-silas-2.0-af.jpg?rlkey=b3k45lrddmzrgosbp7x2os579&amp;dl=0","Click to download Image")</f>
      </c>
      <c r="B1275" s="0">
        <f>HYPERLINK("https://dl.dropboxusercontent.com/scl/fi/f7v0fkuouipuobnch6j2l/mens-pullover-size-chartssilas.jpg?rlkey=08tg7uymfgtsw5nre839tyoov&amp;dl=0","Click to download SizeChart")</f>
      </c>
      <c r="C1275" s="0" t="inlineStr">
        <is>
          <t>Silas Men's Lightweight 1/4 Pullover</t>
        </is>
      </c>
      <c r="D1275" s="0" t="inlineStr">
        <is>
          <t>'131471</t>
        </is>
      </c>
      <c r="E1275" s="0" t="inlineStr">
        <is>
          <t>UNI SILAS2 M PE:131471F-3XL</t>
        </is>
      </c>
      <c r="F1275" s="0" t="inlineStr">
        <is>
          <t>'802131471090</t>
        </is>
      </c>
      <c r="G1275" s="0" t="inlineStr">
        <is>
          <t>MENS</t>
        </is>
      </c>
      <c r="H1275" s="0" t="inlineStr">
        <is>
          <t>3XL</t>
        </is>
      </c>
      <c r="I1275" s="0">
        <v>41.99</v>
      </c>
      <c r="J1275" s="0">
        <v>2</v>
      </c>
    </row>
    <row r="1276" spans="1:10" customHeight="0">
      <c r="A1276" s="0">
        <f>HYPERLINK("https://dl.dropboxusercontent.com/scl/fi/uwkrqvgm2g7ifj64e3jxi/97816-af.jpg?rlkey=jdu9nizan0qvvv88jhy8d3ooz&amp;dl=0","Click to download Image")</f>
      </c>
      <c r="B1276" s="0">
        <f>HYPERLINK("https://dl.dropboxusercontent.com/scl/fi/rxwzgmjos79xvawlqqv2n/mens-c.jpg?rlkey=zxjuat9wt8qagmo85hwb41a78&amp;dl=0","Click to download SizeChart")</f>
      </c>
      <c r="C1276" s="0" t="inlineStr">
        <is>
          <t>Joshua Men's Long Sleeve Henley</t>
        </is>
      </c>
      <c r="D1276" s="0" t="inlineStr">
        <is>
          <t>'97816</t>
        </is>
      </c>
      <c r="E1276" s="0" t="inlineStr">
        <is>
          <t>JOSHUA:97816A-S</t>
        </is>
      </c>
      <c r="F1276" s="0" t="inlineStr">
        <is>
          <t>'000000000000</t>
        </is>
      </c>
      <c r="G1276" s="0" t="inlineStr">
        <is>
          <t>MENS</t>
        </is>
      </c>
      <c r="H1276" s="0" t="inlineStr">
        <is>
          <t>S</t>
        </is>
      </c>
      <c r="I1276" s="0">
        <v>39.99</v>
      </c>
      <c r="J1276" s="0">
        <v>12</v>
      </c>
    </row>
    <row r="1277" spans="1:10" customHeight="0">
      <c r="A1277" s="0">
        <f>HYPERLINK("https://dl.dropboxusercontent.com/scl/fi/uwkrqvgm2g7ifj64e3jxi/97816-af.jpg?rlkey=jdu9nizan0qvvv88jhy8d3ooz&amp;dl=0","Click to download Image")</f>
      </c>
      <c r="B1277" s="0">
        <f>HYPERLINK("https://dl.dropboxusercontent.com/scl/fi/rxwzgmjos79xvawlqqv2n/mens-c.jpg?rlkey=zxjuat9wt8qagmo85hwb41a78&amp;dl=0","Click to download SizeChart")</f>
      </c>
      <c r="C1277" s="0" t="inlineStr">
        <is>
          <t>Joshua Men's Long Sleeve Henley</t>
        </is>
      </c>
      <c r="D1277" s="0" t="inlineStr">
        <is>
          <t>'97816</t>
        </is>
      </c>
      <c r="E1277" s="0" t="inlineStr">
        <is>
          <t>JOSHUA:97816B-M</t>
        </is>
      </c>
      <c r="F1277" s="0" t="inlineStr">
        <is>
          <t>'000000000000</t>
        </is>
      </c>
      <c r="G1277" s="0" t="inlineStr">
        <is>
          <t>MENS</t>
        </is>
      </c>
      <c r="H1277" s="0" t="inlineStr">
        <is>
          <t>M</t>
        </is>
      </c>
      <c r="I1277" s="0">
        <v>39.99</v>
      </c>
      <c r="J1277" s="0">
        <v>13</v>
      </c>
    </row>
    <row r="1278" spans="1:10" customHeight="0">
      <c r="A1278" s="0">
        <f>HYPERLINK("https://dl.dropboxusercontent.com/scl/fi/uwkrqvgm2g7ifj64e3jxi/97816-af.jpg?rlkey=jdu9nizan0qvvv88jhy8d3ooz&amp;dl=0","Click to download Image")</f>
      </c>
      <c r="B1278" s="0">
        <f>HYPERLINK("https://dl.dropboxusercontent.com/scl/fi/rxwzgmjos79xvawlqqv2n/mens-c.jpg?rlkey=zxjuat9wt8qagmo85hwb41a78&amp;dl=0","Click to download SizeChart")</f>
      </c>
      <c r="C1278" s="0" t="inlineStr">
        <is>
          <t>Joshua Men's Long Sleeve Henley</t>
        </is>
      </c>
      <c r="D1278" s="0" t="inlineStr">
        <is>
          <t>'97816</t>
        </is>
      </c>
      <c r="E1278" s="0" t="inlineStr">
        <is>
          <t>JOSHUA:97816C-L</t>
        </is>
      </c>
      <c r="F1278" s="0" t="inlineStr">
        <is>
          <t>'000000000000</t>
        </is>
      </c>
      <c r="G1278" s="0" t="inlineStr">
        <is>
          <t>MENS</t>
        </is>
      </c>
      <c r="H1278" s="0" t="inlineStr">
        <is>
          <t>L</t>
        </is>
      </c>
      <c r="I1278" s="0">
        <v>39.99</v>
      </c>
      <c r="J1278" s="0">
        <v>17</v>
      </c>
    </row>
    <row r="1279" spans="1:10" customHeight="0">
      <c r="A1279" s="0">
        <f>HYPERLINK("https://dl.dropboxusercontent.com/scl/fi/uwkrqvgm2g7ifj64e3jxi/97816-af.jpg?rlkey=jdu9nizan0qvvv88jhy8d3ooz&amp;dl=0","Click to download Image")</f>
      </c>
      <c r="B1279" s="0">
        <f>HYPERLINK("https://dl.dropboxusercontent.com/scl/fi/rxwzgmjos79xvawlqqv2n/mens-c.jpg?rlkey=zxjuat9wt8qagmo85hwb41a78&amp;dl=0","Click to download SizeChart")</f>
      </c>
      <c r="C1279" s="0" t="inlineStr">
        <is>
          <t>Joshua Men's Long Sleeve Henley</t>
        </is>
      </c>
      <c r="D1279" s="0" t="inlineStr">
        <is>
          <t>'97816</t>
        </is>
      </c>
      <c r="E1279" s="0" t="inlineStr">
        <is>
          <t>JOSHUA:97816D-XL</t>
        </is>
      </c>
      <c r="F1279" s="0" t="inlineStr">
        <is>
          <t>'000000000000</t>
        </is>
      </c>
      <c r="G1279" s="0" t="inlineStr">
        <is>
          <t>MENS</t>
        </is>
      </c>
      <c r="H1279" s="0" t="inlineStr">
        <is>
          <t>XL</t>
        </is>
      </c>
      <c r="I1279" s="0">
        <v>39.99</v>
      </c>
      <c r="J1279" s="0">
        <v>24</v>
      </c>
    </row>
    <row r="1280" spans="1:10" customHeight="0">
      <c r="A1280" s="0">
        <f>HYPERLINK("https://dl.dropboxusercontent.com/scl/fi/uwkrqvgm2g7ifj64e3jxi/97816-af.jpg?rlkey=jdu9nizan0qvvv88jhy8d3ooz&amp;dl=0","Click to download Image")</f>
      </c>
      <c r="B1280" s="0">
        <f>HYPERLINK("https://dl.dropboxusercontent.com/scl/fi/rxwzgmjos79xvawlqqv2n/mens-c.jpg?rlkey=zxjuat9wt8qagmo85hwb41a78&amp;dl=0","Click to download SizeChart")</f>
      </c>
      <c r="C1280" s="0" t="inlineStr">
        <is>
          <t>Joshua Men's Long Sleeve Henley</t>
        </is>
      </c>
      <c r="D1280" s="0" t="inlineStr">
        <is>
          <t>'97816</t>
        </is>
      </c>
      <c r="E1280" s="0" t="inlineStr">
        <is>
          <t>JOSHUA:97816E-2XL</t>
        </is>
      </c>
      <c r="F1280" s="0" t="inlineStr">
        <is>
          <t>'000000000000</t>
        </is>
      </c>
      <c r="G1280" s="0" t="inlineStr">
        <is>
          <t>MENS</t>
        </is>
      </c>
      <c r="H1280" s="0" t="inlineStr">
        <is>
          <t>2XL</t>
        </is>
      </c>
      <c r="I1280" s="0">
        <v>39.99</v>
      </c>
      <c r="J1280" s="0">
        <v>8</v>
      </c>
    </row>
    <row r="1281" spans="1:10" customHeight="0">
      <c r="A1281" s="0">
        <f>HYPERLINK("https://dl.dropboxusercontent.com/scl/fi/uwkrqvgm2g7ifj64e3jxi/97816-af.jpg?rlkey=jdu9nizan0qvvv88jhy8d3ooz&amp;dl=0","Click to download Image")</f>
      </c>
      <c r="B1281" s="0">
        <f>HYPERLINK("https://dl.dropboxusercontent.com/scl/fi/rxwzgmjos79xvawlqqv2n/mens-c.jpg?rlkey=zxjuat9wt8qagmo85hwb41a78&amp;dl=0","Click to download SizeChart")</f>
      </c>
      <c r="C1281" s="0" t="inlineStr">
        <is>
          <t>Joshua Men's Long Sleeve Henley</t>
        </is>
      </c>
      <c r="D1281" s="0" t="inlineStr">
        <is>
          <t>'97816</t>
        </is>
      </c>
      <c r="E1281" s="0" t="inlineStr">
        <is>
          <t>JOSHUA:97816F-3XL</t>
        </is>
      </c>
      <c r="F1281" s="0" t="inlineStr">
        <is>
          <t>'000000000000</t>
        </is>
      </c>
      <c r="G1281" s="0" t="inlineStr">
        <is>
          <t>MENS</t>
        </is>
      </c>
      <c r="H1281" s="0" t="inlineStr">
        <is>
          <t>3XL</t>
        </is>
      </c>
      <c r="I1281" s="0">
        <v>39.99</v>
      </c>
      <c r="J1281" s="0">
        <v>9</v>
      </c>
    </row>
    <row r="1282" spans="1:10" customHeight="0">
      <c r="A1282" s="0">
        <f>HYPERLINK("https://dl.dropboxusercontent.com/scl/fi/jrwmjmcsyzyu4cjoq4o9m/114577-af.jpg?rlkey=0kp4xlayzsx3any188ypf3wuk&amp;dl=0","Click to download Image")</f>
      </c>
      <c r="B1282" s="0">
        <f>HYPERLINK("https://dl.dropboxusercontent.com/scl/fi/booq1qhewn7il1ao5oiix/womens-jackets-size-chartsathena.jpg?rlkey=kmfhlcntmma5xougas2df64q2&amp;dl=0","Click to download SizeChart")</f>
      </c>
      <c r="C1282" s="0" t="inlineStr">
        <is>
          <t>Athena Women's Quilted Jacket</t>
        </is>
      </c>
      <c r="D1282" s="0" t="inlineStr">
        <is>
          <t>'114584</t>
        </is>
      </c>
      <c r="E1282" s="0" t="inlineStr">
        <is>
          <t>UNI ATHENA W GREY:114584A-S</t>
        </is>
      </c>
      <c r="F1282" s="0" t="inlineStr">
        <is>
          <t>'802114584045</t>
        </is>
      </c>
      <c r="G1282" s="0" t="inlineStr">
        <is>
          <t>WOMENS</t>
        </is>
      </c>
      <c r="H1282" s="0" t="inlineStr">
        <is>
          <t>S</t>
        </is>
      </c>
      <c r="I1282" s="0">
        <v>69.99</v>
      </c>
      <c r="J1282" s="0">
        <v>12</v>
      </c>
    </row>
    <row r="1283" spans="1:10" customHeight="0">
      <c r="A1283" s="0">
        <f>HYPERLINK("https://dl.dropboxusercontent.com/scl/fi/jrwmjmcsyzyu4cjoq4o9m/114577-af.jpg?rlkey=0kp4xlayzsx3any188ypf3wuk&amp;dl=0","Click to download Image")</f>
      </c>
      <c r="B1283" s="0">
        <f>HYPERLINK("https://dl.dropboxusercontent.com/scl/fi/booq1qhewn7il1ao5oiix/womens-jackets-size-chartsathena.jpg?rlkey=kmfhlcntmma5xougas2df64q2&amp;dl=0","Click to download SizeChart")</f>
      </c>
      <c r="C1283" s="0" t="inlineStr">
        <is>
          <t>Athena Women's Quilted Jacket</t>
        </is>
      </c>
      <c r="D1283" s="0" t="inlineStr">
        <is>
          <t>'114584</t>
        </is>
      </c>
      <c r="E1283" s="0" t="inlineStr">
        <is>
          <t>UNI ATHENA W GREY:114584B-M</t>
        </is>
      </c>
      <c r="F1283" s="0" t="inlineStr">
        <is>
          <t>'802114584052</t>
        </is>
      </c>
      <c r="G1283" s="0" t="inlineStr">
        <is>
          <t>WOMENS</t>
        </is>
      </c>
      <c r="H1283" s="0" t="inlineStr">
        <is>
          <t>M</t>
        </is>
      </c>
      <c r="I1283" s="0">
        <v>69.99</v>
      </c>
      <c r="J1283" s="0">
        <v>21</v>
      </c>
    </row>
    <row r="1284" spans="1:10" customHeight="0">
      <c r="A1284" s="0">
        <f>HYPERLINK("https://dl.dropboxusercontent.com/scl/fi/jrwmjmcsyzyu4cjoq4o9m/114577-af.jpg?rlkey=0kp4xlayzsx3any188ypf3wuk&amp;dl=0","Click to download Image")</f>
      </c>
      <c r="B1284" s="0">
        <f>HYPERLINK("https://dl.dropboxusercontent.com/scl/fi/booq1qhewn7il1ao5oiix/womens-jackets-size-chartsathena.jpg?rlkey=kmfhlcntmma5xougas2df64q2&amp;dl=0","Click to download SizeChart")</f>
      </c>
      <c r="C1284" s="0" t="inlineStr">
        <is>
          <t>Athena Women's Quilted Jacket</t>
        </is>
      </c>
      <c r="D1284" s="0" t="inlineStr">
        <is>
          <t>'114584</t>
        </is>
      </c>
      <c r="E1284" s="0" t="inlineStr">
        <is>
          <t>UNI ATHENA W GREY:114584C-L</t>
        </is>
      </c>
      <c r="F1284" s="0" t="inlineStr">
        <is>
          <t>'802114584069</t>
        </is>
      </c>
      <c r="G1284" s="0" t="inlineStr">
        <is>
          <t>WOMENS</t>
        </is>
      </c>
      <c r="H1284" s="0" t="inlineStr">
        <is>
          <t>L</t>
        </is>
      </c>
      <c r="I1284" s="0">
        <v>69.99</v>
      </c>
      <c r="J1284" s="0">
        <v>21</v>
      </c>
    </row>
    <row r="1285" spans="1:10" customHeight="0">
      <c r="A1285" s="0">
        <f>HYPERLINK("https://dl.dropboxusercontent.com/scl/fi/jrwmjmcsyzyu4cjoq4o9m/114577-af.jpg?rlkey=0kp4xlayzsx3any188ypf3wuk&amp;dl=0","Click to download Image")</f>
      </c>
      <c r="B1285" s="0">
        <f>HYPERLINK("https://dl.dropboxusercontent.com/scl/fi/booq1qhewn7il1ao5oiix/womens-jackets-size-chartsathena.jpg?rlkey=kmfhlcntmma5xougas2df64q2&amp;dl=0","Click to download SizeChart")</f>
      </c>
      <c r="C1285" s="0" t="inlineStr">
        <is>
          <t>Athena Women's Quilted Jacket</t>
        </is>
      </c>
      <c r="D1285" s="0" t="inlineStr">
        <is>
          <t>'114584</t>
        </is>
      </c>
      <c r="E1285" s="0" t="inlineStr">
        <is>
          <t>UNI ATHENA W GREY:114584D-XL</t>
        </is>
      </c>
      <c r="F1285" s="0" t="inlineStr">
        <is>
          <t>'802114584076</t>
        </is>
      </c>
      <c r="G1285" s="0" t="inlineStr">
        <is>
          <t>WOMENS</t>
        </is>
      </c>
      <c r="H1285" s="0" t="inlineStr">
        <is>
          <t>XL</t>
        </is>
      </c>
      <c r="I1285" s="0">
        <v>69.99</v>
      </c>
      <c r="J1285" s="0">
        <v>10</v>
      </c>
    </row>
    <row r="1286" spans="1:10" customHeight="0">
      <c r="A1286" s="0">
        <f>HYPERLINK("https://dl.dropboxusercontent.com/scl/fi/jrwmjmcsyzyu4cjoq4o9m/114577-af.jpg?rlkey=0kp4xlayzsx3any188ypf3wuk&amp;dl=0","Click to download Image")</f>
      </c>
      <c r="B1286" s="0">
        <f>HYPERLINK("https://dl.dropboxusercontent.com/scl/fi/booq1qhewn7il1ao5oiix/womens-jackets-size-chartsathena.jpg?rlkey=kmfhlcntmma5xougas2df64q2&amp;dl=0","Click to download SizeChart")</f>
      </c>
      <c r="C1286" s="0" t="inlineStr">
        <is>
          <t>Athena Women's Quilted Jacket</t>
        </is>
      </c>
      <c r="D1286" s="0" t="inlineStr">
        <is>
          <t>'114584</t>
        </is>
      </c>
      <c r="E1286" s="0" t="inlineStr">
        <is>
          <t>UNI ATHENA W GREY:114584E-2XL</t>
        </is>
      </c>
      <c r="F1286" s="0" t="inlineStr">
        <is>
          <t>'802114584083</t>
        </is>
      </c>
      <c r="G1286" s="0" t="inlineStr">
        <is>
          <t>WOMENS</t>
        </is>
      </c>
      <c r="H1286" s="0" t="inlineStr">
        <is>
          <t>2XL</t>
        </is>
      </c>
      <c r="I1286" s="0">
        <v>71.99</v>
      </c>
      <c r="J1286" s="0">
        <v>4</v>
      </c>
    </row>
    <row r="1287" spans="1:10" customHeight="0">
      <c r="A1287" s="0">
        <f>HYPERLINK("https://dl.dropboxusercontent.com/scl/fi/jrwmjmcsyzyu4cjoq4o9m/114577-af.jpg?rlkey=0kp4xlayzsx3any188ypf3wuk&amp;dl=0","Click to download Image")</f>
      </c>
      <c r="B1287" s="0">
        <f>HYPERLINK("https://dl.dropboxusercontent.com/scl/fi/booq1qhewn7il1ao5oiix/womens-jackets-size-chartsathena.jpg?rlkey=kmfhlcntmma5xougas2df64q2&amp;dl=0","Click to download SizeChart")</f>
      </c>
      <c r="C1287" s="0" t="inlineStr">
        <is>
          <t>Athena Women's Quilted Jacket</t>
        </is>
      </c>
      <c r="D1287" s="0" t="inlineStr">
        <is>
          <t>'114584</t>
        </is>
      </c>
      <c r="E1287" s="0" t="inlineStr">
        <is>
          <t>UNI ATHENA W GREY:114584F-3XL</t>
        </is>
      </c>
      <c r="F1287" s="0" t="inlineStr">
        <is>
          <t>'802114584090</t>
        </is>
      </c>
      <c r="G1287" s="0" t="inlineStr">
        <is>
          <t>WOMENS</t>
        </is>
      </c>
      <c r="H1287" s="0" t="inlineStr">
        <is>
          <t>3XL</t>
        </is>
      </c>
      <c r="I1287" s="0">
        <v>71.99</v>
      </c>
      <c r="J1287" s="0">
        <v>3</v>
      </c>
    </row>
    <row r="1288" spans="1:10" customHeight="0">
      <c r="A1288" s="0">
        <f>HYPERLINK("https://dl.dropboxusercontent.com/scl/fi/jrwmjmcsyzyu4cjoq4o9m/114577-af.jpg?rlkey=0kp4xlayzsx3any188ypf3wuk&amp;dl=0","Click to download Image")</f>
      </c>
      <c r="B1288" s="0">
        <f>HYPERLINK("https://dl.dropboxusercontent.com/scl/fi/booq1qhewn7il1ao5oiix/womens-jackets-size-chartsathena.jpg?rlkey=kmfhlcntmma5xougas2df64q2&amp;dl=0","Click to download SizeChart")</f>
      </c>
      <c r="C1288" s="0" t="inlineStr">
        <is>
          <t>Athena Women's Quilted Jacket</t>
        </is>
      </c>
      <c r="D1288" s="0" t="inlineStr">
        <is>
          <t>'114584</t>
        </is>
      </c>
      <c r="E1288" s="0" t="inlineStr">
        <is>
          <t>UNI ATHENA W GREY 12 PACK:114584Z-12PK</t>
        </is>
      </c>
      <c r="F1288" s="0" t="inlineStr">
        <is>
          <t>'802114584991</t>
        </is>
      </c>
      <c r="G1288" s="0" t="inlineStr">
        <is>
          <t>WOMENS</t>
        </is>
      </c>
      <c r="H1288" s="0" t="inlineStr">
        <is>
          <t>12 PACK</t>
        </is>
      </c>
      <c r="I1288" s="0">
        <v>672</v>
      </c>
      <c r="J1288" s="0">
        <v>0</v>
      </c>
    </row>
    <row r="1289" spans="1:10" customHeight="0">
      <c r="A1289" s="0">
        <f>HYPERLINK("https://dl.dropboxusercontent.com/scl/fi/irui9ui0ctqm28qjb3yva/114000-af.jpg?rlkey=8uuovyd0q0qlmwhlsi5ycwfsj&amp;dl=0","Click to download Image")</f>
      </c>
      <c r="B1289" s="0">
        <f>HYPERLINK("https://dl.dropboxusercontent.com/scl/fi/81my1mw0ytoe6n9g9ac0t/jersey-size-chartskendrick.jpg?rlkey=7i6vc909mfkvcasgjg4zt9hqw&amp;dl=0","Click to download SizeChart")</f>
      </c>
      <c r="C1289" s="0" t="inlineStr">
        <is>
          <t>Hugh Men's Relaxed Bike Jersey</t>
        </is>
      </c>
      <c r="D1289" s="0" t="inlineStr">
        <is>
          <t>'114000</t>
        </is>
      </c>
      <c r="E1289" s="0" t="inlineStr">
        <is>
          <t>UNI HUGH MENS PURPLE:114000A - S</t>
        </is>
      </c>
      <c r="F1289" s="0" t="inlineStr">
        <is>
          <t>'802114000040</t>
        </is>
      </c>
      <c r="G1289" s="0" t="inlineStr">
        <is>
          <t>MENS</t>
        </is>
      </c>
      <c r="H1289" s="0" t="inlineStr">
        <is>
          <t>S</t>
        </is>
      </c>
      <c r="I1289" s="0">
        <v>64.99</v>
      </c>
      <c r="J1289" s="0">
        <v>6</v>
      </c>
    </row>
    <row r="1290" spans="1:10" customHeight="0">
      <c r="A1290" s="0">
        <f>HYPERLINK("https://dl.dropboxusercontent.com/scl/fi/irui9ui0ctqm28qjb3yva/114000-af.jpg?rlkey=8uuovyd0q0qlmwhlsi5ycwfsj&amp;dl=0","Click to download Image")</f>
      </c>
      <c r="B1290" s="0">
        <f>HYPERLINK("https://dl.dropboxusercontent.com/scl/fi/81my1mw0ytoe6n9g9ac0t/jersey-size-chartskendrick.jpg?rlkey=7i6vc909mfkvcasgjg4zt9hqw&amp;dl=0","Click to download SizeChart")</f>
      </c>
      <c r="C1290" s="0" t="inlineStr">
        <is>
          <t>Hugh Men's Relaxed Bike Jersey</t>
        </is>
      </c>
      <c r="D1290" s="0" t="inlineStr">
        <is>
          <t>'114000</t>
        </is>
      </c>
      <c r="E1290" s="0" t="inlineStr">
        <is>
          <t>UNI HUGH MENS PURPLE:114000B - M</t>
        </is>
      </c>
      <c r="F1290" s="0" t="inlineStr">
        <is>
          <t>'802114000057</t>
        </is>
      </c>
      <c r="G1290" s="0" t="inlineStr">
        <is>
          <t>MENS</t>
        </is>
      </c>
      <c r="H1290" s="0" t="inlineStr">
        <is>
          <t>M</t>
        </is>
      </c>
      <c r="I1290" s="0">
        <v>64.99</v>
      </c>
      <c r="J1290" s="0">
        <v>10</v>
      </c>
    </row>
    <row r="1291" spans="1:10" customHeight="0">
      <c r="A1291" s="0">
        <f>HYPERLINK("https://dl.dropboxusercontent.com/scl/fi/irui9ui0ctqm28qjb3yva/114000-af.jpg?rlkey=8uuovyd0q0qlmwhlsi5ycwfsj&amp;dl=0","Click to download Image")</f>
      </c>
      <c r="B1291" s="0">
        <f>HYPERLINK("https://dl.dropboxusercontent.com/scl/fi/81my1mw0ytoe6n9g9ac0t/jersey-size-chartskendrick.jpg?rlkey=7i6vc909mfkvcasgjg4zt9hqw&amp;dl=0","Click to download SizeChart")</f>
      </c>
      <c r="C1291" s="0" t="inlineStr">
        <is>
          <t>Hugh Men's Relaxed Bike Jersey</t>
        </is>
      </c>
      <c r="D1291" s="0" t="inlineStr">
        <is>
          <t>'114000</t>
        </is>
      </c>
      <c r="E1291" s="0" t="inlineStr">
        <is>
          <t>UNI HUGH MENS PURPLE:114000C - L</t>
        </is>
      </c>
      <c r="F1291" s="0" t="inlineStr">
        <is>
          <t>'802114000064</t>
        </is>
      </c>
      <c r="G1291" s="0" t="inlineStr">
        <is>
          <t>MENS</t>
        </is>
      </c>
      <c r="H1291" s="0" t="inlineStr">
        <is>
          <t>L</t>
        </is>
      </c>
      <c r="I1291" s="0">
        <v>64.99</v>
      </c>
      <c r="J1291" s="0">
        <v>12</v>
      </c>
    </row>
    <row r="1292" spans="1:10" customHeight="0">
      <c r="A1292" s="0">
        <f>HYPERLINK("https://dl.dropboxusercontent.com/scl/fi/irui9ui0ctqm28qjb3yva/114000-af.jpg?rlkey=8uuovyd0q0qlmwhlsi5ycwfsj&amp;dl=0","Click to download Image")</f>
      </c>
      <c r="B1292" s="0">
        <f>HYPERLINK("https://dl.dropboxusercontent.com/scl/fi/81my1mw0ytoe6n9g9ac0t/jersey-size-chartskendrick.jpg?rlkey=7i6vc909mfkvcasgjg4zt9hqw&amp;dl=0","Click to download SizeChart")</f>
      </c>
      <c r="C1292" s="0" t="inlineStr">
        <is>
          <t>Hugh Men's Relaxed Bike Jersey</t>
        </is>
      </c>
      <c r="D1292" s="0" t="inlineStr">
        <is>
          <t>'114000</t>
        </is>
      </c>
      <c r="E1292" s="0" t="inlineStr">
        <is>
          <t>UNI HUGH MENS PURPLE:114000D - XL</t>
        </is>
      </c>
      <c r="F1292" s="0" t="inlineStr">
        <is>
          <t>'802114000071</t>
        </is>
      </c>
      <c r="G1292" s="0" t="inlineStr">
        <is>
          <t>MENS</t>
        </is>
      </c>
      <c r="H1292" s="0" t="inlineStr">
        <is>
          <t>XL</t>
        </is>
      </c>
      <c r="I1292" s="0">
        <v>64.99</v>
      </c>
      <c r="J1292" s="0">
        <v>14</v>
      </c>
    </row>
    <row r="1293" spans="1:10" customHeight="0">
      <c r="A1293" s="0">
        <f>HYPERLINK("https://dl.dropboxusercontent.com/scl/fi/irui9ui0ctqm28qjb3yva/114000-af.jpg?rlkey=8uuovyd0q0qlmwhlsi5ycwfsj&amp;dl=0","Click to download Image")</f>
      </c>
      <c r="B1293" s="0">
        <f>HYPERLINK("https://dl.dropboxusercontent.com/scl/fi/81my1mw0ytoe6n9g9ac0t/jersey-size-chartskendrick.jpg?rlkey=7i6vc909mfkvcasgjg4zt9hqw&amp;dl=0","Click to download SizeChart")</f>
      </c>
      <c r="C1293" s="0" t="inlineStr">
        <is>
          <t>Hugh Men's Relaxed Bike Jersey</t>
        </is>
      </c>
      <c r="D1293" s="0" t="inlineStr">
        <is>
          <t>'114000</t>
        </is>
      </c>
      <c r="E1293" s="0" t="inlineStr">
        <is>
          <t>UNI HUGH MENS PURPLE:114000E - 2XL</t>
        </is>
      </c>
      <c r="F1293" s="0" t="inlineStr">
        <is>
          <t>'802114000088</t>
        </is>
      </c>
      <c r="G1293" s="0" t="inlineStr">
        <is>
          <t>MENS</t>
        </is>
      </c>
      <c r="H1293" s="0" t="inlineStr">
        <is>
          <t>2XL</t>
        </is>
      </c>
      <c r="I1293" s="0">
        <v>66.99</v>
      </c>
      <c r="J1293" s="0">
        <v>8</v>
      </c>
    </row>
    <row r="1294" spans="1:10" customHeight="0">
      <c r="A1294" s="0">
        <f>HYPERLINK("https://dl.dropboxusercontent.com/scl/fi/irui9ui0ctqm28qjb3yva/114000-af.jpg?rlkey=8uuovyd0q0qlmwhlsi5ycwfsj&amp;dl=0","Click to download Image")</f>
      </c>
      <c r="B1294" s="0">
        <f>HYPERLINK("https://dl.dropboxusercontent.com/scl/fi/81my1mw0ytoe6n9g9ac0t/jersey-size-chartskendrick.jpg?rlkey=7i6vc909mfkvcasgjg4zt9hqw&amp;dl=0","Click to download SizeChart")</f>
      </c>
      <c r="C1294" s="0" t="inlineStr">
        <is>
          <t>Hugh Men's Relaxed Bike Jersey</t>
        </is>
      </c>
      <c r="D1294" s="0" t="inlineStr">
        <is>
          <t>'114000</t>
        </is>
      </c>
      <c r="E1294" s="0" t="inlineStr">
        <is>
          <t>UNI HUGH MENS PURPLE:114000F - 3XL</t>
        </is>
      </c>
      <c r="F1294" s="0" t="inlineStr">
        <is>
          <t>'802114000095</t>
        </is>
      </c>
      <c r="G1294" s="0" t="inlineStr">
        <is>
          <t>MENS</t>
        </is>
      </c>
      <c r="H1294" s="0" t="inlineStr">
        <is>
          <t>3XL</t>
        </is>
      </c>
      <c r="I1294" s="0">
        <v>66.99</v>
      </c>
      <c r="J1294" s="0">
        <v>4</v>
      </c>
    </row>
    <row r="1295" spans="1:10" customHeight="0">
      <c r="A1295" s="0">
        <f>HYPERLINK("https://dl.dropboxusercontent.com/scl/fi/et0hrnevg5kzoyx89flyh/114006-af.jpg?rlkey=wrs81wn7m4hgdvo4me7ntp0u2&amp;dl=0","Click to download Image")</f>
      </c>
      <c r="B1295" s="0">
        <f>HYPERLINK("https://dl.dropboxusercontent.com/scl/fi/x25wxjxvkv3n14gkiobq6/womens-jersey-size-chartskalani.jpg?rlkey=0n4tmnx7r2p9pgf8yj6z2quo8&amp;dl=0","Click to download SizeChart")</f>
      </c>
      <c r="C1295" s="0" t="inlineStr">
        <is>
          <t>Hillary Women's Relaxed Bike Jersey</t>
        </is>
      </c>
      <c r="D1295" s="0" t="inlineStr">
        <is>
          <t>'114006</t>
        </is>
      </c>
      <c r="E1295" s="0" t="inlineStr">
        <is>
          <t>UNI HILLARY PURPLE:114006A-S</t>
        </is>
      </c>
      <c r="F1295" s="0" t="inlineStr">
        <is>
          <t>'802114006042</t>
        </is>
      </c>
      <c r="G1295" s="0" t="inlineStr">
        <is>
          <t>WOMENS</t>
        </is>
      </c>
      <c r="H1295" s="0" t="inlineStr">
        <is>
          <t>S</t>
        </is>
      </c>
      <c r="I1295" s="0">
        <v>64.99</v>
      </c>
      <c r="J1295" s="0">
        <v>13</v>
      </c>
    </row>
    <row r="1296" spans="1:10" customHeight="0">
      <c r="A1296" s="0">
        <f>HYPERLINK("https://dl.dropboxusercontent.com/scl/fi/et0hrnevg5kzoyx89flyh/114006-af.jpg?rlkey=wrs81wn7m4hgdvo4me7ntp0u2&amp;dl=0","Click to download Image")</f>
      </c>
      <c r="B1296" s="0">
        <f>HYPERLINK("https://dl.dropboxusercontent.com/scl/fi/x25wxjxvkv3n14gkiobq6/womens-jersey-size-chartskalani.jpg?rlkey=0n4tmnx7r2p9pgf8yj6z2quo8&amp;dl=0","Click to download SizeChart")</f>
      </c>
      <c r="C1296" s="0" t="inlineStr">
        <is>
          <t>Hillary Women's Relaxed Bike Jersey</t>
        </is>
      </c>
      <c r="D1296" s="0" t="inlineStr">
        <is>
          <t>'114006</t>
        </is>
      </c>
      <c r="E1296" s="0" t="inlineStr">
        <is>
          <t>UNI HILLARY PURPLE:114006B-M</t>
        </is>
      </c>
      <c r="F1296" s="0" t="inlineStr">
        <is>
          <t>'802114006059</t>
        </is>
      </c>
      <c r="G1296" s="0" t="inlineStr">
        <is>
          <t>WOMENS</t>
        </is>
      </c>
      <c r="H1296" s="0" t="inlineStr">
        <is>
          <t>M</t>
        </is>
      </c>
      <c r="I1296" s="0">
        <v>64.99</v>
      </c>
      <c r="J1296" s="0">
        <v>14</v>
      </c>
    </row>
    <row r="1297" spans="1:10" customHeight="0">
      <c r="A1297" s="0">
        <f>HYPERLINK("https://dl.dropboxusercontent.com/scl/fi/et0hrnevg5kzoyx89flyh/114006-af.jpg?rlkey=wrs81wn7m4hgdvo4me7ntp0u2&amp;dl=0","Click to download Image")</f>
      </c>
      <c r="B1297" s="0">
        <f>HYPERLINK("https://dl.dropboxusercontent.com/scl/fi/x25wxjxvkv3n14gkiobq6/womens-jersey-size-chartskalani.jpg?rlkey=0n4tmnx7r2p9pgf8yj6z2quo8&amp;dl=0","Click to download SizeChart")</f>
      </c>
      <c r="C1297" s="0" t="inlineStr">
        <is>
          <t>Hillary Women's Relaxed Bike Jersey</t>
        </is>
      </c>
      <c r="D1297" s="0" t="inlineStr">
        <is>
          <t>'114006</t>
        </is>
      </c>
      <c r="E1297" s="0" t="inlineStr">
        <is>
          <t>UNI HILLARY PURPLE:114006C-L</t>
        </is>
      </c>
      <c r="F1297" s="0" t="inlineStr">
        <is>
          <t>'802114006066</t>
        </is>
      </c>
      <c r="G1297" s="0" t="inlineStr">
        <is>
          <t>WOMENS</t>
        </is>
      </c>
      <c r="H1297" s="0" t="inlineStr">
        <is>
          <t>L</t>
        </is>
      </c>
      <c r="I1297" s="0">
        <v>64.99</v>
      </c>
      <c r="J1297" s="0">
        <v>13</v>
      </c>
    </row>
    <row r="1298" spans="1:10" customHeight="0">
      <c r="A1298" s="0">
        <f>HYPERLINK("https://dl.dropboxusercontent.com/scl/fi/et0hrnevg5kzoyx89flyh/114006-af.jpg?rlkey=wrs81wn7m4hgdvo4me7ntp0u2&amp;dl=0","Click to download Image")</f>
      </c>
      <c r="B1298" s="0">
        <f>HYPERLINK("https://dl.dropboxusercontent.com/scl/fi/x25wxjxvkv3n14gkiobq6/womens-jersey-size-chartskalani.jpg?rlkey=0n4tmnx7r2p9pgf8yj6z2quo8&amp;dl=0","Click to download SizeChart")</f>
      </c>
      <c r="C1298" s="0" t="inlineStr">
        <is>
          <t>Hillary Women's Relaxed Bike Jersey</t>
        </is>
      </c>
      <c r="D1298" s="0" t="inlineStr">
        <is>
          <t>'114006</t>
        </is>
      </c>
      <c r="E1298" s="0" t="inlineStr">
        <is>
          <t>UNI HILLARY PURPLE:114006D-XL</t>
        </is>
      </c>
      <c r="F1298" s="0" t="inlineStr">
        <is>
          <t>'802114006073</t>
        </is>
      </c>
      <c r="G1298" s="0" t="inlineStr">
        <is>
          <t>WOMENS</t>
        </is>
      </c>
      <c r="H1298" s="0" t="inlineStr">
        <is>
          <t>XL</t>
        </is>
      </c>
      <c r="I1298" s="0">
        <v>64.99</v>
      </c>
      <c r="J1298" s="0">
        <v>15</v>
      </c>
    </row>
    <row r="1299" spans="1:10" customHeight="0">
      <c r="A1299" s="0">
        <f>HYPERLINK("https://dl.dropboxusercontent.com/scl/fi/et0hrnevg5kzoyx89flyh/114006-af.jpg?rlkey=wrs81wn7m4hgdvo4me7ntp0u2&amp;dl=0","Click to download Image")</f>
      </c>
      <c r="B1299" s="0">
        <f>HYPERLINK("https://dl.dropboxusercontent.com/scl/fi/x25wxjxvkv3n14gkiobq6/womens-jersey-size-chartskalani.jpg?rlkey=0n4tmnx7r2p9pgf8yj6z2quo8&amp;dl=0","Click to download SizeChart")</f>
      </c>
      <c r="C1299" s="0" t="inlineStr">
        <is>
          <t>Hillary Women's Relaxed Bike Jersey</t>
        </is>
      </c>
      <c r="D1299" s="0" t="inlineStr">
        <is>
          <t>'114006</t>
        </is>
      </c>
      <c r="E1299" s="0" t="inlineStr">
        <is>
          <t>UNI HILLARY PURPLE:114006E-2XL</t>
        </is>
      </c>
      <c r="F1299" s="0" t="inlineStr">
        <is>
          <t>'802114006080</t>
        </is>
      </c>
      <c r="G1299" s="0" t="inlineStr">
        <is>
          <t>WOMENS</t>
        </is>
      </c>
      <c r="H1299" s="0" t="inlineStr">
        <is>
          <t>2XL</t>
        </is>
      </c>
      <c r="I1299" s="0">
        <v>64.99</v>
      </c>
      <c r="J1299" s="0">
        <v>4</v>
      </c>
    </row>
    <row r="1300" spans="1:10" customHeight="0">
      <c r="A1300" s="0">
        <f>HYPERLINK("https://dl.dropboxusercontent.com/scl/fi/et0hrnevg5kzoyx89flyh/114006-af.jpg?rlkey=wrs81wn7m4hgdvo4me7ntp0u2&amp;dl=0","Click to download Image")</f>
      </c>
      <c r="B1300" s="0">
        <f>HYPERLINK("https://dl.dropboxusercontent.com/scl/fi/x25wxjxvkv3n14gkiobq6/womens-jersey-size-chartskalani.jpg?rlkey=0n4tmnx7r2p9pgf8yj6z2quo8&amp;dl=0","Click to download SizeChart")</f>
      </c>
      <c r="C1300" s="0" t="inlineStr">
        <is>
          <t>Hillary Women's Relaxed Bike Jersey</t>
        </is>
      </c>
      <c r="D1300" s="0" t="inlineStr">
        <is>
          <t>'114006</t>
        </is>
      </c>
      <c r="E1300" s="0" t="inlineStr">
        <is>
          <t>UNI HILLARY PURPLE:114006F-3XL</t>
        </is>
      </c>
      <c r="F1300" s="0" t="inlineStr">
        <is>
          <t>'802114006097</t>
        </is>
      </c>
      <c r="G1300" s="0" t="inlineStr">
        <is>
          <t>WOMENS</t>
        </is>
      </c>
      <c r="H1300" s="0" t="inlineStr">
        <is>
          <t>3XL</t>
        </is>
      </c>
      <c r="I1300" s="0">
        <v>64.99</v>
      </c>
      <c r="J1300" s="0">
        <v>1</v>
      </c>
    </row>
    <row r="1301" spans="1:10" customHeight="0">
      <c r="A1301" s="0">
        <f>HYPERLINK("https://dl.dropboxusercontent.com/scl/fi/et0hrnevg5kzoyx89flyh/114006-af.jpg?rlkey=wrs81wn7m4hgdvo4me7ntp0u2&amp;dl=0","Click to download Image")</f>
      </c>
      <c r="B1301" s="0">
        <f>HYPERLINK("https://dl.dropboxusercontent.com/scl/fi/x25wxjxvkv3n14gkiobq6/womens-jersey-size-chartskalani.jpg?rlkey=0n4tmnx7r2p9pgf8yj6z2quo8&amp;dl=0","Click to download SizeChart")</f>
      </c>
      <c r="C1301" s="0" t="inlineStr">
        <is>
          <t>Hillary Women's Relaxed Bike Jersey</t>
        </is>
      </c>
      <c r="D1301" s="0" t="inlineStr">
        <is>
          <t>'114006</t>
        </is>
      </c>
      <c r="E1301" s="0" t="inlineStr">
        <is>
          <t>UNI HILLARY PURPLE 12 PACK:114006Z-12PK</t>
        </is>
      </c>
      <c r="F1301" s="0" t="inlineStr">
        <is>
          <t>'802114006998</t>
        </is>
      </c>
      <c r="G1301" s="0" t="inlineStr">
        <is>
          <t>WOMENS</t>
        </is>
      </c>
      <c r="H1301" s="0" t="inlineStr">
        <is>
          <t>12 PACK</t>
        </is>
      </c>
      <c r="I1301" s="0">
        <v>64.99</v>
      </c>
      <c r="J1301" s="0">
        <v>0</v>
      </c>
    </row>
    <row r="1302" spans="1:10" customHeight="0">
      <c r="A1302" s="0">
        <f>HYPERLINK("https://dl.dropboxusercontent.com/scl/fi/5d4xhilt9uwn103aa9aai/ariel.jpg?rlkey=sgmxrhq2ucbl6phv1rtgn9so7&amp;dl=0","Click to download Image")</f>
      </c>
      <c r="B1302" s="0">
        <f>HYPERLINK("https://dl.dropboxusercontent.com/scl/fi/g9w3ke4ykxpcina89452v/womens-jersey-size-chartsjordyn.jpg?rlkey=rnduxuhjhgm2vccqpphosgxl9&amp;dl=0","Click to download SizeChart")</f>
      </c>
      <c r="C1302" s="0" t="inlineStr">
        <is>
          <t>Ariel Women's Semi-Fitted Bike Jersey</t>
        </is>
      </c>
      <c r="D1302" s="0" t="inlineStr">
        <is>
          <t>'114023</t>
        </is>
      </c>
      <c r="E1302" s="0" t="inlineStr">
        <is>
          <t>UNI ARIEL WOMENS PURPLE:114023A-S</t>
        </is>
      </c>
      <c r="F1302" s="0" t="inlineStr">
        <is>
          <t>'802114023049</t>
        </is>
      </c>
      <c r="G1302" s="0" t="inlineStr">
        <is>
          <t>WOMENS</t>
        </is>
      </c>
      <c r="H1302" s="0" t="inlineStr">
        <is>
          <t>S</t>
        </is>
      </c>
      <c r="I1302" s="0">
        <v>64.99</v>
      </c>
      <c r="J1302" s="0">
        <v>10</v>
      </c>
    </row>
    <row r="1303" spans="1:10" customHeight="0">
      <c r="A1303" s="0">
        <f>HYPERLINK("https://dl.dropboxusercontent.com/scl/fi/5d4xhilt9uwn103aa9aai/ariel.jpg?rlkey=sgmxrhq2ucbl6phv1rtgn9so7&amp;dl=0","Click to download Image")</f>
      </c>
      <c r="B1303" s="0">
        <f>HYPERLINK("https://dl.dropboxusercontent.com/scl/fi/g9w3ke4ykxpcina89452v/womens-jersey-size-chartsjordyn.jpg?rlkey=rnduxuhjhgm2vccqpphosgxl9&amp;dl=0","Click to download SizeChart")</f>
      </c>
      <c r="C1303" s="0" t="inlineStr">
        <is>
          <t>Ariel Women's Semi-Fitted Bike Jersey</t>
        </is>
      </c>
      <c r="D1303" s="0" t="inlineStr">
        <is>
          <t>'114023</t>
        </is>
      </c>
      <c r="E1303" s="0" t="inlineStr">
        <is>
          <t>UNI ARIEL WOMENS PURPLE:114023B-M</t>
        </is>
      </c>
      <c r="F1303" s="0" t="inlineStr">
        <is>
          <t>'802114023056</t>
        </is>
      </c>
      <c r="G1303" s="0" t="inlineStr">
        <is>
          <t>WOMENS</t>
        </is>
      </c>
      <c r="H1303" s="0" t="inlineStr">
        <is>
          <t>M</t>
        </is>
      </c>
      <c r="I1303" s="0">
        <v>64.99</v>
      </c>
      <c r="J1303" s="0">
        <v>4</v>
      </c>
    </row>
    <row r="1304" spans="1:10" customHeight="0">
      <c r="A1304" s="0">
        <f>HYPERLINK("https://dl.dropboxusercontent.com/scl/fi/5d4xhilt9uwn103aa9aai/ariel.jpg?rlkey=sgmxrhq2ucbl6phv1rtgn9so7&amp;dl=0","Click to download Image")</f>
      </c>
      <c r="B1304" s="0">
        <f>HYPERLINK("https://dl.dropboxusercontent.com/scl/fi/g9w3ke4ykxpcina89452v/womens-jersey-size-chartsjordyn.jpg?rlkey=rnduxuhjhgm2vccqpphosgxl9&amp;dl=0","Click to download SizeChart")</f>
      </c>
      <c r="C1304" s="0" t="inlineStr">
        <is>
          <t>Ariel Women's Semi-Fitted Bike Jersey</t>
        </is>
      </c>
      <c r="D1304" s="0" t="inlineStr">
        <is>
          <t>'114023</t>
        </is>
      </c>
      <c r="E1304" s="0" t="inlineStr">
        <is>
          <t>UNI ARIEL WOMENS PURPLE:114023C-L</t>
        </is>
      </c>
      <c r="F1304" s="0" t="inlineStr">
        <is>
          <t>'802114023063</t>
        </is>
      </c>
      <c r="G1304" s="0" t="inlineStr">
        <is>
          <t>WOMENS</t>
        </is>
      </c>
      <c r="H1304" s="0" t="inlineStr">
        <is>
          <t>L</t>
        </is>
      </c>
      <c r="I1304" s="0">
        <v>64.99</v>
      </c>
      <c r="J1304" s="0">
        <v>2</v>
      </c>
    </row>
    <row r="1305" spans="1:10" customHeight="0">
      <c r="A1305" s="0">
        <f>HYPERLINK("https://dl.dropboxusercontent.com/scl/fi/5d4xhilt9uwn103aa9aai/ariel.jpg?rlkey=sgmxrhq2ucbl6phv1rtgn9so7&amp;dl=0","Click to download Image")</f>
      </c>
      <c r="B1305" s="0">
        <f>HYPERLINK("https://dl.dropboxusercontent.com/scl/fi/g9w3ke4ykxpcina89452v/womens-jersey-size-chartsjordyn.jpg?rlkey=rnduxuhjhgm2vccqpphosgxl9&amp;dl=0","Click to download SizeChart")</f>
      </c>
      <c r="C1305" s="0" t="inlineStr">
        <is>
          <t>Ariel Women's Semi-Fitted Bike Jersey</t>
        </is>
      </c>
      <c r="D1305" s="0" t="inlineStr">
        <is>
          <t>'114023</t>
        </is>
      </c>
      <c r="E1305" s="0" t="inlineStr">
        <is>
          <t>UNI ARIEL WOMENS PURPLE:114023D-XL</t>
        </is>
      </c>
      <c r="F1305" s="0" t="inlineStr">
        <is>
          <t>'802114023070</t>
        </is>
      </c>
      <c r="G1305" s="0" t="inlineStr">
        <is>
          <t>WOMENS</t>
        </is>
      </c>
      <c r="H1305" s="0" t="inlineStr">
        <is>
          <t>XL</t>
        </is>
      </c>
      <c r="I1305" s="0">
        <v>64.99</v>
      </c>
      <c r="J1305" s="0">
        <v>7</v>
      </c>
    </row>
    <row r="1306" spans="1:10" customHeight="0">
      <c r="A1306" s="0">
        <f>HYPERLINK("https://dl.dropboxusercontent.com/scl/fi/5d4xhilt9uwn103aa9aai/ariel.jpg?rlkey=sgmxrhq2ucbl6phv1rtgn9so7&amp;dl=0","Click to download Image")</f>
      </c>
      <c r="B1306" s="0">
        <f>HYPERLINK("https://dl.dropboxusercontent.com/scl/fi/g9w3ke4ykxpcina89452v/womens-jersey-size-chartsjordyn.jpg?rlkey=rnduxuhjhgm2vccqpphosgxl9&amp;dl=0","Click to download SizeChart")</f>
      </c>
      <c r="C1306" s="0" t="inlineStr">
        <is>
          <t>Ariel Women's Semi-Fitted Bike Jersey</t>
        </is>
      </c>
      <c r="D1306" s="0" t="inlineStr">
        <is>
          <t>'114023</t>
        </is>
      </c>
      <c r="E1306" s="0" t="inlineStr">
        <is>
          <t>UNI ARIEL WOMENS PURPLE:114023E-2XL</t>
        </is>
      </c>
      <c r="F1306" s="0" t="inlineStr">
        <is>
          <t>'802114023087</t>
        </is>
      </c>
      <c r="G1306" s="0" t="inlineStr">
        <is>
          <t>WOMENS</t>
        </is>
      </c>
      <c r="H1306" s="0" t="inlineStr">
        <is>
          <t>2XL</t>
        </is>
      </c>
      <c r="I1306" s="0">
        <v>64.99</v>
      </c>
      <c r="J1306" s="0">
        <v>1</v>
      </c>
    </row>
    <row r="1307" spans="1:10" customHeight="0">
      <c r="A1307" s="0">
        <f>HYPERLINK("https://dl.dropboxusercontent.com/scl/fi/5d4xhilt9uwn103aa9aai/ariel.jpg?rlkey=sgmxrhq2ucbl6phv1rtgn9so7&amp;dl=0","Click to download Image")</f>
      </c>
      <c r="B1307" s="0">
        <f>HYPERLINK("https://dl.dropboxusercontent.com/scl/fi/g9w3ke4ykxpcina89452v/womens-jersey-size-chartsjordyn.jpg?rlkey=rnduxuhjhgm2vccqpphosgxl9&amp;dl=0","Click to download SizeChart")</f>
      </c>
      <c r="C1307" s="0" t="inlineStr">
        <is>
          <t>Ariel Women's Semi-Fitted Bike Jersey</t>
        </is>
      </c>
      <c r="D1307" s="0" t="inlineStr">
        <is>
          <t>'114023</t>
        </is>
      </c>
      <c r="E1307" s="0" t="inlineStr">
        <is>
          <t>UNI ARIEL WOMENS PURPLE:114023F-3XL</t>
        </is>
      </c>
      <c r="F1307" s="0" t="inlineStr">
        <is>
          <t>'802114023094</t>
        </is>
      </c>
      <c r="G1307" s="0" t="inlineStr">
        <is>
          <t>WOMENS</t>
        </is>
      </c>
      <c r="H1307" s="0" t="inlineStr">
        <is>
          <t>3XL</t>
        </is>
      </c>
      <c r="I1307" s="0">
        <v>64.99</v>
      </c>
      <c r="J1307" s="0">
        <v>3</v>
      </c>
    </row>
    <row r="1308" spans="1:10" customHeight="0">
      <c r="A1308" s="0">
        <f>HYPERLINK("https://dl.dropboxusercontent.com/scl/fi/5d4xhilt9uwn103aa9aai/ariel.jpg?rlkey=sgmxrhq2ucbl6phv1rtgn9so7&amp;dl=0","Click to download Image")</f>
      </c>
      <c r="B1308" s="0">
        <f>HYPERLINK("https://dl.dropboxusercontent.com/scl/fi/g9w3ke4ykxpcina89452v/womens-jersey-size-chartsjordyn.jpg?rlkey=rnduxuhjhgm2vccqpphosgxl9&amp;dl=0","Click to download SizeChart")</f>
      </c>
      <c r="C1308" s="0" t="inlineStr">
        <is>
          <t>Ariel Women's Semi-Fitted Bike Jersey</t>
        </is>
      </c>
      <c r="D1308" s="0" t="inlineStr">
        <is>
          <t>'114023</t>
        </is>
      </c>
      <c r="E1308" s="0" t="inlineStr">
        <is>
          <t>UNI ARIEL WOMENS PURPLE 12 PACK:114023Z-12PK</t>
        </is>
      </c>
      <c r="F1308" s="0" t="inlineStr">
        <is>
          <t>'802114023995</t>
        </is>
      </c>
      <c r="G1308" s="0" t="inlineStr">
        <is>
          <t>WOMENS</t>
        </is>
      </c>
      <c r="H1308" s="0" t="inlineStr">
        <is>
          <t>12 PACK</t>
        </is>
      </c>
      <c r="I1308" s="0">
        <v>64.99</v>
      </c>
      <c r="J1308" s="0">
        <v>0</v>
      </c>
    </row>
    <row r="1309" spans="1:10" customHeight="0">
      <c r="A1309" s="0">
        <f>HYPERLINK("https://dl.dropboxusercontent.com/scl/fi/papy2r6o0l1sg2e8b7913/114017-af.jpg?rlkey=ofu1ozey1xfnfyfuixqvii8eo&amp;dl=0","Click to download Image")</f>
      </c>
      <c r="B1309" s="0">
        <f>HYPERLINK("https://dl.dropboxusercontent.com/scl/fi/uz7ls8x4d8f27snpjntio/jersey-size-chartsjourney.jpg?rlkey=97nu8nj95ckct100trzxdncx0&amp;dl=0","Click to download SizeChart")</f>
      </c>
      <c r="C1309" s="0" t="inlineStr">
        <is>
          <t>Arlo Men's Semi-Fitted Bike Jersey</t>
        </is>
      </c>
      <c r="D1309" s="0" t="inlineStr">
        <is>
          <t>'114017</t>
        </is>
      </c>
      <c r="E1309" s="0" t="inlineStr">
        <is>
          <t>UNI ARLO MENS PURPLE:114017A-S</t>
        </is>
      </c>
      <c r="F1309" s="0" t="inlineStr">
        <is>
          <t>'802114017048</t>
        </is>
      </c>
      <c r="G1309" s="0" t="inlineStr">
        <is>
          <t>MENS</t>
        </is>
      </c>
      <c r="H1309" s="0" t="inlineStr">
        <is>
          <t>S</t>
        </is>
      </c>
      <c r="I1309" s="0">
        <v>64.99</v>
      </c>
      <c r="J1309" s="0">
        <v>3</v>
      </c>
    </row>
    <row r="1310" spans="1:10" customHeight="0">
      <c r="A1310" s="0">
        <f>HYPERLINK("https://dl.dropboxusercontent.com/scl/fi/papy2r6o0l1sg2e8b7913/114017-af.jpg?rlkey=ofu1ozey1xfnfyfuixqvii8eo&amp;dl=0","Click to download Image")</f>
      </c>
      <c r="B1310" s="0">
        <f>HYPERLINK("https://dl.dropboxusercontent.com/scl/fi/uz7ls8x4d8f27snpjntio/jersey-size-chartsjourney.jpg?rlkey=97nu8nj95ckct100trzxdncx0&amp;dl=0","Click to download SizeChart")</f>
      </c>
      <c r="C1310" s="0" t="inlineStr">
        <is>
          <t>Arlo Men's Semi-Fitted Bike Jersey</t>
        </is>
      </c>
      <c r="D1310" s="0" t="inlineStr">
        <is>
          <t>'114017</t>
        </is>
      </c>
      <c r="E1310" s="0" t="inlineStr">
        <is>
          <t>UNI ARLO MENS PURPLE:114017B-M</t>
        </is>
      </c>
      <c r="F1310" s="0" t="inlineStr">
        <is>
          <t>'802114017055</t>
        </is>
      </c>
      <c r="G1310" s="0" t="inlineStr">
        <is>
          <t>MENS</t>
        </is>
      </c>
      <c r="H1310" s="0" t="inlineStr">
        <is>
          <t>M</t>
        </is>
      </c>
      <c r="I1310" s="0">
        <v>64.99</v>
      </c>
      <c r="J1310" s="0">
        <v>4</v>
      </c>
    </row>
    <row r="1311" spans="1:10" customHeight="0">
      <c r="A1311" s="0">
        <f>HYPERLINK("https://dl.dropboxusercontent.com/scl/fi/papy2r6o0l1sg2e8b7913/114017-af.jpg?rlkey=ofu1ozey1xfnfyfuixqvii8eo&amp;dl=0","Click to download Image")</f>
      </c>
      <c r="B1311" s="0">
        <f>HYPERLINK("https://dl.dropboxusercontent.com/scl/fi/uz7ls8x4d8f27snpjntio/jersey-size-chartsjourney.jpg?rlkey=97nu8nj95ckct100trzxdncx0&amp;dl=0","Click to download SizeChart")</f>
      </c>
      <c r="C1311" s="0" t="inlineStr">
        <is>
          <t>Arlo Men's Semi-Fitted Bike Jersey</t>
        </is>
      </c>
      <c r="D1311" s="0" t="inlineStr">
        <is>
          <t>'114017</t>
        </is>
      </c>
      <c r="E1311" s="0" t="inlineStr">
        <is>
          <t>UNI ARLO MENS PURPLE:114017C-L</t>
        </is>
      </c>
      <c r="F1311" s="0" t="inlineStr">
        <is>
          <t>'802114017062</t>
        </is>
      </c>
      <c r="G1311" s="0" t="inlineStr">
        <is>
          <t>MENS</t>
        </is>
      </c>
      <c r="H1311" s="0" t="inlineStr">
        <is>
          <t>L</t>
        </is>
      </c>
      <c r="I1311" s="0">
        <v>64.99</v>
      </c>
      <c r="J1311" s="0">
        <v>0</v>
      </c>
    </row>
    <row r="1312" spans="1:10" customHeight="0">
      <c r="A1312" s="0">
        <f>HYPERLINK("https://dl.dropboxusercontent.com/scl/fi/papy2r6o0l1sg2e8b7913/114017-af.jpg?rlkey=ofu1ozey1xfnfyfuixqvii8eo&amp;dl=0","Click to download Image")</f>
      </c>
      <c r="B1312" s="0">
        <f>HYPERLINK("https://dl.dropboxusercontent.com/scl/fi/uz7ls8x4d8f27snpjntio/jersey-size-chartsjourney.jpg?rlkey=97nu8nj95ckct100trzxdncx0&amp;dl=0","Click to download SizeChart")</f>
      </c>
      <c r="C1312" s="0" t="inlineStr">
        <is>
          <t>Arlo Men's Semi-Fitted Bike Jersey</t>
        </is>
      </c>
      <c r="D1312" s="0" t="inlineStr">
        <is>
          <t>'114017</t>
        </is>
      </c>
      <c r="E1312" s="0" t="inlineStr">
        <is>
          <t>UNI ARLO MENS PURPLE:114017D-XL</t>
        </is>
      </c>
      <c r="F1312" s="0" t="inlineStr">
        <is>
          <t>'802114017079</t>
        </is>
      </c>
      <c r="G1312" s="0" t="inlineStr">
        <is>
          <t>MENS</t>
        </is>
      </c>
      <c r="H1312" s="0" t="inlineStr">
        <is>
          <t>XL</t>
        </is>
      </c>
      <c r="I1312" s="0">
        <v>64.99</v>
      </c>
      <c r="J1312" s="0">
        <v>1</v>
      </c>
    </row>
    <row r="1313" spans="1:10" customHeight="0">
      <c r="A1313" s="0">
        <f>HYPERLINK("https://dl.dropboxusercontent.com/scl/fi/papy2r6o0l1sg2e8b7913/114017-af.jpg?rlkey=ofu1ozey1xfnfyfuixqvii8eo&amp;dl=0","Click to download Image")</f>
      </c>
      <c r="B1313" s="0">
        <f>HYPERLINK("https://dl.dropboxusercontent.com/scl/fi/uz7ls8x4d8f27snpjntio/jersey-size-chartsjourney.jpg?rlkey=97nu8nj95ckct100trzxdncx0&amp;dl=0","Click to download SizeChart")</f>
      </c>
      <c r="C1313" s="0" t="inlineStr">
        <is>
          <t>Arlo Men's Semi-Fitted Bike Jersey</t>
        </is>
      </c>
      <c r="D1313" s="0" t="inlineStr">
        <is>
          <t>'114017</t>
        </is>
      </c>
      <c r="E1313" s="0" t="inlineStr">
        <is>
          <t>UNI ARLO MENS PURPLE:114017E-2XL</t>
        </is>
      </c>
      <c r="F1313" s="0" t="inlineStr">
        <is>
          <t>'802114017086</t>
        </is>
      </c>
      <c r="G1313" s="0" t="inlineStr">
        <is>
          <t>MENS</t>
        </is>
      </c>
      <c r="H1313" s="0" t="inlineStr">
        <is>
          <t>2XL</t>
        </is>
      </c>
      <c r="I1313" s="0">
        <v>64.99</v>
      </c>
      <c r="J1313" s="0">
        <v>2</v>
      </c>
    </row>
    <row r="1314" spans="1:10" customHeight="0">
      <c r="A1314" s="0">
        <f>HYPERLINK("https://dl.dropboxusercontent.com/scl/fi/papy2r6o0l1sg2e8b7913/114017-af.jpg?rlkey=ofu1ozey1xfnfyfuixqvii8eo&amp;dl=0","Click to download Image")</f>
      </c>
      <c r="B1314" s="0">
        <f>HYPERLINK("https://dl.dropboxusercontent.com/scl/fi/uz7ls8x4d8f27snpjntio/jersey-size-chartsjourney.jpg?rlkey=97nu8nj95ckct100trzxdncx0&amp;dl=0","Click to download SizeChart")</f>
      </c>
      <c r="C1314" s="0" t="inlineStr">
        <is>
          <t>Arlo Men's Semi-Fitted Bike Jersey</t>
        </is>
      </c>
      <c r="D1314" s="0" t="inlineStr">
        <is>
          <t>'114017</t>
        </is>
      </c>
      <c r="E1314" s="0" t="inlineStr">
        <is>
          <t>UNI ARLO MENS PURPLE:114017F-3XL</t>
        </is>
      </c>
      <c r="F1314" s="0" t="inlineStr">
        <is>
          <t>'802114017093</t>
        </is>
      </c>
      <c r="G1314" s="0" t="inlineStr">
        <is>
          <t>MENS</t>
        </is>
      </c>
      <c r="H1314" s="0" t="inlineStr">
        <is>
          <t>3XL</t>
        </is>
      </c>
      <c r="I1314" s="0">
        <v>64.99</v>
      </c>
      <c r="J1314" s="0">
        <v>0</v>
      </c>
    </row>
    <row r="1315" spans="1:10" customHeight="0">
      <c r="A1315" s="0">
        <f>HYPERLINK("https://dl.dropboxusercontent.com/scl/fi/papy2r6o0l1sg2e8b7913/114017-af.jpg?rlkey=ofu1ozey1xfnfyfuixqvii8eo&amp;dl=0","Click to download Image")</f>
      </c>
      <c r="B1315" s="0">
        <f>HYPERLINK("https://dl.dropboxusercontent.com/scl/fi/uz7ls8x4d8f27snpjntio/jersey-size-chartsjourney.jpg?rlkey=97nu8nj95ckct100trzxdncx0&amp;dl=0","Click to download SizeChart")</f>
      </c>
      <c r="C1315" s="0" t="inlineStr">
        <is>
          <t>Arlo Men's Semi-Fitted Bike Jersey</t>
        </is>
      </c>
      <c r="D1315" s="0" t="inlineStr">
        <is>
          <t>'114017</t>
        </is>
      </c>
      <c r="E1315" s="0" t="inlineStr">
        <is>
          <t>UNI ARLO MENS PURPLE 12 PACK:114017Z-12PK</t>
        </is>
      </c>
      <c r="F1315" s="0" t="inlineStr">
        <is>
          <t>'802114017994</t>
        </is>
      </c>
      <c r="G1315" s="0" t="inlineStr">
        <is>
          <t>MENS</t>
        </is>
      </c>
      <c r="H1315" s="0" t="inlineStr">
        <is>
          <t>12 PACK</t>
        </is>
      </c>
      <c r="I1315" s="0">
        <v>64.99</v>
      </c>
      <c r="J1315" s="0">
        <v>0</v>
      </c>
    </row>
    <row r="1316" spans="1:10" customHeight="0">
      <c r="A1316" s="0">
        <f>HYPERLINK("https://dl.dropboxusercontent.com/scl/fi/2a7ktgwv9q8ggluw7nann/123504-f.jpg?rlkey=e80xc67fyi26mye5sj2jd9gn9&amp;dl=0","Click to download Image")</f>
      </c>
      <c r="B1316" s="0">
        <f>HYPERLINK("https://dl.dropboxusercontent.com/scl/fi/kh014be67fh5lntz4b4p6/graphic-update22022-youth.jpg?rlkey=xmal0n30p4c7lwm33yyz2dazy&amp;dl=0","Click to download SizeChart")</f>
      </c>
      <c r="C1316" s="0" t="inlineStr">
        <is>
          <t>Saylor Youth Girls Military Jacket</t>
        </is>
      </c>
      <c r="D1316" s="0" t="inlineStr">
        <is>
          <t>'123504</t>
        </is>
      </c>
      <c r="E1316" s="0" t="inlineStr">
        <is>
          <t>UNI SAYLOR Y GY:123504B-YS</t>
        </is>
      </c>
      <c r="F1316" s="0" t="inlineStr">
        <is>
          <t>'802123504010</t>
        </is>
      </c>
      <c r="G1316" s="0" t="inlineStr">
        <is>
          <t>YOUTH</t>
        </is>
      </c>
      <c r="H1316" s="0" t="inlineStr">
        <is>
          <t>YS</t>
        </is>
      </c>
      <c r="I1316" s="0">
        <v>49.99</v>
      </c>
      <c r="J1316" s="0">
        <v>6</v>
      </c>
    </row>
    <row r="1317" spans="1:10" customHeight="0">
      <c r="A1317" s="0">
        <f>HYPERLINK("https://dl.dropboxusercontent.com/scl/fi/2a7ktgwv9q8ggluw7nann/123504-f.jpg?rlkey=e80xc67fyi26mye5sj2jd9gn9&amp;dl=0","Click to download Image")</f>
      </c>
      <c r="B1317" s="0">
        <f>HYPERLINK("https://dl.dropboxusercontent.com/scl/fi/kh014be67fh5lntz4b4p6/graphic-update22022-youth.jpg?rlkey=xmal0n30p4c7lwm33yyz2dazy&amp;dl=0","Click to download SizeChart")</f>
      </c>
      <c r="C1317" s="0" t="inlineStr">
        <is>
          <t>Saylor Youth Girls Military Jacket</t>
        </is>
      </c>
      <c r="D1317" s="0" t="inlineStr">
        <is>
          <t>'123504</t>
        </is>
      </c>
      <c r="E1317" s="0" t="inlineStr">
        <is>
          <t>UNI SAYLOR Y GY:123504C-YM</t>
        </is>
      </c>
      <c r="F1317" s="0" t="inlineStr">
        <is>
          <t>'802123504027</t>
        </is>
      </c>
      <c r="G1317" s="0" t="inlineStr">
        <is>
          <t>YOUTH</t>
        </is>
      </c>
      <c r="H1317" s="0" t="inlineStr">
        <is>
          <t>YM</t>
        </is>
      </c>
      <c r="I1317" s="0">
        <v>49.99</v>
      </c>
      <c r="J1317" s="0">
        <v>5</v>
      </c>
    </row>
    <row r="1318" spans="1:10" customHeight="0">
      <c r="A1318" s="0">
        <f>HYPERLINK("https://dl.dropboxusercontent.com/scl/fi/2a7ktgwv9q8ggluw7nann/123504-f.jpg?rlkey=e80xc67fyi26mye5sj2jd9gn9&amp;dl=0","Click to download Image")</f>
      </c>
      <c r="B1318" s="0">
        <f>HYPERLINK("https://dl.dropboxusercontent.com/scl/fi/kh014be67fh5lntz4b4p6/graphic-update22022-youth.jpg?rlkey=xmal0n30p4c7lwm33yyz2dazy&amp;dl=0","Click to download SizeChart")</f>
      </c>
      <c r="C1318" s="0" t="inlineStr">
        <is>
          <t>Saylor Youth Girls Military Jacket</t>
        </is>
      </c>
      <c r="D1318" s="0" t="inlineStr">
        <is>
          <t>'123504</t>
        </is>
      </c>
      <c r="E1318" s="0" t="inlineStr">
        <is>
          <t>UNI SAYLOR Y GY:123504D-YL</t>
        </is>
      </c>
      <c r="F1318" s="0" t="inlineStr">
        <is>
          <t>'802123504034</t>
        </is>
      </c>
      <c r="G1318" s="0" t="inlineStr">
        <is>
          <t>YOUTH</t>
        </is>
      </c>
      <c r="H1318" s="0" t="inlineStr">
        <is>
          <t>YL</t>
        </is>
      </c>
      <c r="I1318" s="0">
        <v>49.99</v>
      </c>
      <c r="J1318" s="0">
        <v>6</v>
      </c>
    </row>
    <row r="1319" spans="1:10" customHeight="0">
      <c r="A1319" s="0">
        <f>HYPERLINK("https://dl.dropboxusercontent.com/scl/fi/2a7ktgwv9q8ggluw7nann/123504-f.jpg?rlkey=e80xc67fyi26mye5sj2jd9gn9&amp;dl=0","Click to download Image")</f>
      </c>
      <c r="B1319" s="0">
        <f>HYPERLINK("https://dl.dropboxusercontent.com/scl/fi/kh014be67fh5lntz4b4p6/graphic-update22022-youth.jpg?rlkey=xmal0n30p4c7lwm33yyz2dazy&amp;dl=0","Click to download SizeChart")</f>
      </c>
      <c r="C1319" s="0" t="inlineStr">
        <is>
          <t>Saylor Youth Girls Military Jacket</t>
        </is>
      </c>
      <c r="D1319" s="0" t="inlineStr">
        <is>
          <t>'123504</t>
        </is>
      </c>
      <c r="E1319" s="0" t="inlineStr">
        <is>
          <t>UNI SAYLOR Y GY:123504E-YXL</t>
        </is>
      </c>
      <c r="F1319" s="0" t="inlineStr">
        <is>
          <t>'802123504041</t>
        </is>
      </c>
      <c r="G1319" s="0" t="inlineStr">
        <is>
          <t>YOUTH</t>
        </is>
      </c>
      <c r="H1319" s="0" t="inlineStr">
        <is>
          <t>YXL</t>
        </is>
      </c>
      <c r="I1319" s="0">
        <v>49.99</v>
      </c>
      <c r="J1319" s="0">
        <v>6</v>
      </c>
    </row>
    <row r="1320" spans="1:10" customHeight="0">
      <c r="A1320" s="0">
        <f>HYPERLINK("https://dl.dropboxusercontent.com/scl/fi/2a7ktgwv9q8ggluw7nann/123504-f.jpg?rlkey=e80xc67fyi26mye5sj2jd9gn9&amp;dl=0","Click to download Image")</f>
      </c>
      <c r="B1320" s="0">
        <f>HYPERLINK("https://dl.dropboxusercontent.com/scl/fi/kh014be67fh5lntz4b4p6/graphic-update22022-youth.jpg?rlkey=xmal0n30p4c7lwm33yyz2dazy&amp;dl=0","Click to download SizeChart")</f>
      </c>
      <c r="C1320" s="0" t="inlineStr">
        <is>
          <t>Saylor Youth Girls Military Jacket</t>
        </is>
      </c>
      <c r="D1320" s="0" t="inlineStr">
        <is>
          <t>'123504</t>
        </is>
      </c>
      <c r="E1320" s="0" t="inlineStr">
        <is>
          <t>UNI SAYLOR Y GY 12PK:123504Z-12PK</t>
        </is>
      </c>
      <c r="F1320" s="0" t="inlineStr">
        <is>
          <t>'802123504997</t>
        </is>
      </c>
      <c r="G1320" s="0" t="inlineStr">
        <is>
          <t>YOUTH</t>
        </is>
      </c>
      <c r="H1320" s="0" t="inlineStr">
        <is>
          <t>12 PACK</t>
        </is>
      </c>
      <c r="I1320" s="0">
        <v>480</v>
      </c>
      <c r="J1320" s="0">
        <v>2</v>
      </c>
    </row>
    <row r="1321" spans="1:10" customHeight="0">
      <c r="A1321" s="0">
        <f>HYPERLINK("https://dl.dropboxusercontent.com/scl/fi/h46wcpfqycx9f4t3s8bh6/123504-f.jpg?rlkey=v3rizqf0occcey0mkflii5rlo&amp;dl=0","Click to download Image")</f>
      </c>
      <c r="B1321" s="0">
        <f>HYPERLINK("https://dl.dropboxusercontent.com/scl/fi/2j6fgrfif0u87fcc1vdnt/graphic-update22022-toddler.jpg?rlkey=m3l424beljc3upsggg40fnrd1&amp;dl=0","Click to download SizeChart")</f>
      </c>
      <c r="C1321" s="0" t="inlineStr">
        <is>
          <t>Saylor Toddler Girls Military Jacket</t>
        </is>
      </c>
      <c r="D1321" s="0" t="inlineStr">
        <is>
          <t>'123503</t>
        </is>
      </c>
      <c r="E1321" s="0" t="inlineStr">
        <is>
          <t>UNI SAYLOR T GY:123503A-2T</t>
        </is>
      </c>
      <c r="F1321" s="0" t="inlineStr">
        <is>
          <t>'802123503082</t>
        </is>
      </c>
      <c r="G1321" s="0" t="inlineStr">
        <is>
          <t>TODDLER</t>
        </is>
      </c>
      <c r="H1321" s="0" t="inlineStr">
        <is>
          <t>2T</t>
        </is>
      </c>
      <c r="I1321" s="0">
        <v>49.99</v>
      </c>
      <c r="J1321" s="0">
        <v>6</v>
      </c>
    </row>
    <row r="1322" spans="1:10" customHeight="0">
      <c r="A1322" s="0">
        <f>HYPERLINK("https://dl.dropboxusercontent.com/scl/fi/h46wcpfqycx9f4t3s8bh6/123504-f.jpg?rlkey=v3rizqf0occcey0mkflii5rlo&amp;dl=0","Click to download Image")</f>
      </c>
      <c r="B1322" s="0">
        <f>HYPERLINK("https://dl.dropboxusercontent.com/scl/fi/2j6fgrfif0u87fcc1vdnt/graphic-update22022-toddler.jpg?rlkey=m3l424beljc3upsggg40fnrd1&amp;dl=0","Click to download SizeChart")</f>
      </c>
      <c r="C1322" s="0" t="inlineStr">
        <is>
          <t>Saylor Toddler Girls Military Jacket</t>
        </is>
      </c>
      <c r="D1322" s="0" t="inlineStr">
        <is>
          <t>'123503</t>
        </is>
      </c>
      <c r="E1322" s="0" t="inlineStr">
        <is>
          <t>UNI SAYLOR T GY:123503B-3T</t>
        </is>
      </c>
      <c r="F1322" s="0" t="inlineStr">
        <is>
          <t>'802123503099</t>
        </is>
      </c>
      <c r="G1322" s="0" t="inlineStr">
        <is>
          <t>TODDLER</t>
        </is>
      </c>
      <c r="H1322" s="0" t="inlineStr">
        <is>
          <t>3T</t>
        </is>
      </c>
      <c r="I1322" s="0">
        <v>49.99</v>
      </c>
      <c r="J1322" s="0">
        <v>6</v>
      </c>
    </row>
    <row r="1323" spans="1:10" customHeight="0">
      <c r="A1323" s="0">
        <f>HYPERLINK("https://dl.dropboxusercontent.com/scl/fi/h46wcpfqycx9f4t3s8bh6/123504-f.jpg?rlkey=v3rizqf0occcey0mkflii5rlo&amp;dl=0","Click to download Image")</f>
      </c>
      <c r="B1323" s="0">
        <f>HYPERLINK("https://dl.dropboxusercontent.com/scl/fi/2j6fgrfif0u87fcc1vdnt/graphic-update22022-toddler.jpg?rlkey=m3l424beljc3upsggg40fnrd1&amp;dl=0","Click to download SizeChart")</f>
      </c>
      <c r="C1323" s="0" t="inlineStr">
        <is>
          <t>Saylor Toddler Girls Military Jacket</t>
        </is>
      </c>
      <c r="D1323" s="0" t="inlineStr">
        <is>
          <t>'123503</t>
        </is>
      </c>
      <c r="E1323" s="0" t="inlineStr">
        <is>
          <t>UNI SAYLOR T GY:123503C-4T</t>
        </is>
      </c>
      <c r="F1323" s="0" t="inlineStr">
        <is>
          <t>'802123503105</t>
        </is>
      </c>
      <c r="G1323" s="0" t="inlineStr">
        <is>
          <t>TODDLER</t>
        </is>
      </c>
      <c r="H1323" s="0" t="inlineStr">
        <is>
          <t>4T</t>
        </is>
      </c>
      <c r="I1323" s="0">
        <v>49.99</v>
      </c>
      <c r="J1323" s="0">
        <v>6</v>
      </c>
    </row>
    <row r="1324" spans="1:10" customHeight="0">
      <c r="A1324" s="0">
        <f>HYPERLINK("https://dl.dropboxusercontent.com/scl/fi/h46wcpfqycx9f4t3s8bh6/123504-f.jpg?rlkey=v3rizqf0occcey0mkflii5rlo&amp;dl=0","Click to download Image")</f>
      </c>
      <c r="B1324" s="0">
        <f>HYPERLINK("https://dl.dropboxusercontent.com/scl/fi/2j6fgrfif0u87fcc1vdnt/graphic-update22022-toddler.jpg?rlkey=m3l424beljc3upsggg40fnrd1&amp;dl=0","Click to download SizeChart")</f>
      </c>
      <c r="C1324" s="0" t="inlineStr">
        <is>
          <t>Saylor Toddler Girls Military Jacket</t>
        </is>
      </c>
      <c r="D1324" s="0" t="inlineStr">
        <is>
          <t>'123503</t>
        </is>
      </c>
      <c r="E1324" s="0" t="inlineStr">
        <is>
          <t>UNI SAYLOR T GY:123503D-5T</t>
        </is>
      </c>
      <c r="F1324" s="0" t="inlineStr">
        <is>
          <t>'802123503112</t>
        </is>
      </c>
      <c r="G1324" s="0" t="inlineStr">
        <is>
          <t>TODDLER</t>
        </is>
      </c>
      <c r="H1324" s="0" t="inlineStr">
        <is>
          <t>5T</t>
        </is>
      </c>
      <c r="I1324" s="0">
        <v>49.99</v>
      </c>
      <c r="J1324" s="0">
        <v>6</v>
      </c>
    </row>
    <row r="1325" spans="1:10" customHeight="0">
      <c r="A1325" s="0">
        <f>HYPERLINK("https://dl.dropboxusercontent.com/scl/fi/h46wcpfqycx9f4t3s8bh6/123504-f.jpg?rlkey=v3rizqf0occcey0mkflii5rlo&amp;dl=0","Click to download Image")</f>
      </c>
      <c r="B1325" s="0">
        <f>HYPERLINK("https://dl.dropboxusercontent.com/scl/fi/2j6fgrfif0u87fcc1vdnt/graphic-update22022-toddler.jpg?rlkey=m3l424beljc3upsggg40fnrd1&amp;dl=0","Click to download SizeChart")</f>
      </c>
      <c r="C1325" s="0" t="inlineStr">
        <is>
          <t>Saylor Toddler Girls Military Jacket</t>
        </is>
      </c>
      <c r="D1325" s="0" t="inlineStr">
        <is>
          <t>'123503</t>
        </is>
      </c>
      <c r="E1325" s="0" t="inlineStr">
        <is>
          <t>UNI SAYLOR T GY 12PK:123503Z-12PK</t>
        </is>
      </c>
      <c r="F1325" s="0" t="inlineStr">
        <is>
          <t>'802123503990</t>
        </is>
      </c>
      <c r="G1325" s="0" t="inlineStr">
        <is>
          <t>TODDLER</t>
        </is>
      </c>
      <c r="H1325" s="0" t="inlineStr">
        <is>
          <t>12 PACK</t>
        </is>
      </c>
      <c r="I1325" s="0">
        <v>480</v>
      </c>
      <c r="J1325" s="0">
        <v>2</v>
      </c>
    </row>
    <row r="1326" spans="1:10" customHeight="0">
      <c r="A1326" s="0">
        <f>HYPERLINK("https://dl.dropboxusercontent.com/scl/fi/igx4t4j6l9vuh80wwwo8x/123498-af.jpg?rlkey=1jwlnv81hcqbtox9fgm0bes27&amp;dl=0","Click to download Image")</f>
      </c>
      <c r="C1326" s="0" t="inlineStr">
        <is>
          <t>Vanessa Camo Weekender</t>
        </is>
      </c>
      <c r="D1326" s="0" t="inlineStr">
        <is>
          <t>'123498</t>
        </is>
      </c>
      <c r="E1326" s="0" t="inlineStr">
        <is>
          <t>UNI VANESS CO:123498</t>
        </is>
      </c>
      <c r="F1326" s="0" t="inlineStr">
        <is>
          <t>'902123498019</t>
        </is>
      </c>
      <c r="H1326" s="0" t="inlineStr">
        <is>
          <t>16.5IN W X 12IN H X 8IN D</t>
        </is>
      </c>
      <c r="I1326" s="0">
        <v>49.99</v>
      </c>
      <c r="J1326" s="0">
        <v>26</v>
      </c>
    </row>
    <row r="1327" spans="1:10" customHeight="0">
      <c r="A1327" s="0">
        <f>HYPERLINK("https://dl.dropboxusercontent.com/scl/fi/ep1evaf4oldou4j07pw0n/123500-af.jpg?rlkey=ku8a17jkw3wwh9i3zxcmodr9w&amp;dl=0","Click to download Image")</f>
      </c>
      <c r="C1327" s="0" t="inlineStr">
        <is>
          <t>Vera Convertible Crossbody</t>
        </is>
      </c>
      <c r="D1327" s="0" t="inlineStr">
        <is>
          <t>'123500</t>
        </is>
      </c>
      <c r="E1327" s="0" t="inlineStr">
        <is>
          <t>UNI VERA GY:123500</t>
        </is>
      </c>
      <c r="F1327" s="0" t="inlineStr">
        <is>
          <t>'902123500019</t>
        </is>
      </c>
      <c r="I1327" s="0">
        <v>49.99</v>
      </c>
      <c r="J1327" s="0">
        <v>34</v>
      </c>
    </row>
    <row r="1328" spans="1:10" customHeight="0">
      <c r="A1328" s="0">
        <f>HYPERLINK("https://dl.dropboxusercontent.com/scl/fi/q9rweg4e0q9hhkys3az60/123390-af.jpg?rlkey=tryuw7w7e2m7hkw16dq7lcquu&amp;dl=0","Click to download Image")</f>
      </c>
      <c r="C1328" s="0" t="inlineStr">
        <is>
          <t>Spruce Men's Cap</t>
        </is>
      </c>
      <c r="D1328" s="0" t="inlineStr">
        <is>
          <t>'123390</t>
        </is>
      </c>
      <c r="E1328" s="0" t="inlineStr">
        <is>
          <t>UNI SPRUCE A BK:123390</t>
        </is>
      </c>
      <c r="F1328" s="0" t="inlineStr">
        <is>
          <t>'702123390005</t>
        </is>
      </c>
      <c r="G1328" s="0" t="inlineStr">
        <is>
          <t>MENS</t>
        </is>
      </c>
      <c r="H1328" s="0" t="inlineStr">
        <is>
          <t>STANDARD MENS</t>
        </is>
      </c>
      <c r="I1328" s="0">
        <v>19.99</v>
      </c>
      <c r="J1328" s="0">
        <v>131</v>
      </c>
    </row>
    <row r="1329" spans="1:10" customHeight="0">
      <c r="A1329" s="0">
        <f>HYPERLINK("https://dl.dropboxusercontent.com/scl/fi/gfvbjhtckwv2coz01m7tu/121027-af.jpg?rlkey=ftiwoip5p4sz74f61fdfkle8p&amp;dl=0","Click to download Image")</f>
      </c>
      <c r="B1329" s="0">
        <f>HYPERLINK("https://dl.dropboxusercontent.com/scl/fi/25tv3x0dtxcgiszkz8xvk/womens-size-chartsstrider.jpg?rlkey=0aa56wuji1a3ze933ijfj6gl2&amp;dl=0","Click to download SizeChart")</f>
      </c>
      <c r="C1329" s="0" t="inlineStr">
        <is>
          <t>Strider Women's Cardigan</t>
        </is>
      </c>
      <c r="D1329" s="0" t="inlineStr">
        <is>
          <t>'121027</t>
        </is>
      </c>
      <c r="E1329" s="0" t="inlineStr">
        <is>
          <t>UNI STRIDER W PURPLE:121027A-S</t>
        </is>
      </c>
      <c r="F1329" s="0" t="inlineStr">
        <is>
          <t>'802121027047</t>
        </is>
      </c>
      <c r="G1329" s="0" t="inlineStr">
        <is>
          <t>WOMENS</t>
        </is>
      </c>
      <c r="H1329" s="0" t="inlineStr">
        <is>
          <t>S</t>
        </is>
      </c>
      <c r="I1329" s="0">
        <v>49.99</v>
      </c>
      <c r="J1329" s="0">
        <v>4</v>
      </c>
    </row>
    <row r="1330" spans="1:10" customHeight="0">
      <c r="A1330" s="0">
        <f>HYPERLINK("https://dl.dropboxusercontent.com/scl/fi/gfvbjhtckwv2coz01m7tu/121027-af.jpg?rlkey=ftiwoip5p4sz74f61fdfkle8p&amp;dl=0","Click to download Image")</f>
      </c>
      <c r="B1330" s="0">
        <f>HYPERLINK("https://dl.dropboxusercontent.com/scl/fi/25tv3x0dtxcgiszkz8xvk/womens-size-chartsstrider.jpg?rlkey=0aa56wuji1a3ze933ijfj6gl2&amp;dl=0","Click to download SizeChart")</f>
      </c>
      <c r="C1330" s="0" t="inlineStr">
        <is>
          <t>Strider Women's Cardigan</t>
        </is>
      </c>
      <c r="D1330" s="0" t="inlineStr">
        <is>
          <t>'121027</t>
        </is>
      </c>
      <c r="E1330" s="0" t="inlineStr">
        <is>
          <t>UNI STRIDER W PURPLE:121027B-M</t>
        </is>
      </c>
      <c r="F1330" s="0" t="inlineStr">
        <is>
          <t>'802121027054</t>
        </is>
      </c>
      <c r="G1330" s="0" t="inlineStr">
        <is>
          <t>WOMENS</t>
        </is>
      </c>
      <c r="H1330" s="0" t="inlineStr">
        <is>
          <t>M</t>
        </is>
      </c>
      <c r="I1330" s="0">
        <v>49.99</v>
      </c>
      <c r="J1330" s="0">
        <v>9</v>
      </c>
    </row>
    <row r="1331" spans="1:10" customHeight="0">
      <c r="A1331" s="0">
        <f>HYPERLINK("https://dl.dropboxusercontent.com/scl/fi/gfvbjhtckwv2coz01m7tu/121027-af.jpg?rlkey=ftiwoip5p4sz74f61fdfkle8p&amp;dl=0","Click to download Image")</f>
      </c>
      <c r="B1331" s="0">
        <f>HYPERLINK("https://dl.dropboxusercontent.com/scl/fi/25tv3x0dtxcgiszkz8xvk/womens-size-chartsstrider.jpg?rlkey=0aa56wuji1a3ze933ijfj6gl2&amp;dl=0","Click to download SizeChart")</f>
      </c>
      <c r="C1331" s="0" t="inlineStr">
        <is>
          <t>Strider Women's Cardigan</t>
        </is>
      </c>
      <c r="D1331" s="0" t="inlineStr">
        <is>
          <t>'121027</t>
        </is>
      </c>
      <c r="E1331" s="0" t="inlineStr">
        <is>
          <t>UNI STRIDER W PURPLE:121027C-L</t>
        </is>
      </c>
      <c r="F1331" s="0" t="inlineStr">
        <is>
          <t>'802121027061</t>
        </is>
      </c>
      <c r="G1331" s="0" t="inlineStr">
        <is>
          <t>WOMENS</t>
        </is>
      </c>
      <c r="H1331" s="0" t="inlineStr">
        <is>
          <t>L</t>
        </is>
      </c>
      <c r="I1331" s="0">
        <v>49.99</v>
      </c>
      <c r="J1331" s="0">
        <v>10</v>
      </c>
    </row>
    <row r="1332" spans="1:10" customHeight="0">
      <c r="A1332" s="0">
        <f>HYPERLINK("https://dl.dropboxusercontent.com/scl/fi/gfvbjhtckwv2coz01m7tu/121027-af.jpg?rlkey=ftiwoip5p4sz74f61fdfkle8p&amp;dl=0","Click to download Image")</f>
      </c>
      <c r="B1332" s="0">
        <f>HYPERLINK("https://dl.dropboxusercontent.com/scl/fi/25tv3x0dtxcgiszkz8xvk/womens-size-chartsstrider.jpg?rlkey=0aa56wuji1a3ze933ijfj6gl2&amp;dl=0","Click to download SizeChart")</f>
      </c>
      <c r="C1332" s="0" t="inlineStr">
        <is>
          <t>Strider Women's Cardigan</t>
        </is>
      </c>
      <c r="D1332" s="0" t="inlineStr">
        <is>
          <t>'121027</t>
        </is>
      </c>
      <c r="E1332" s="0" t="inlineStr">
        <is>
          <t>UNI STRIDER W PURPLE:121027D-XL</t>
        </is>
      </c>
      <c r="F1332" s="0" t="inlineStr">
        <is>
          <t>'802121027078</t>
        </is>
      </c>
      <c r="G1332" s="0" t="inlineStr">
        <is>
          <t>WOMENS</t>
        </is>
      </c>
      <c r="H1332" s="0" t="inlineStr">
        <is>
          <t>XL</t>
        </is>
      </c>
      <c r="I1332" s="0">
        <v>49.99</v>
      </c>
      <c r="J1332" s="0">
        <v>2</v>
      </c>
    </row>
    <row r="1333" spans="1:10" customHeight="0">
      <c r="A1333" s="0">
        <f>HYPERLINK("https://dl.dropboxusercontent.com/scl/fi/gfvbjhtckwv2coz01m7tu/121027-af.jpg?rlkey=ftiwoip5p4sz74f61fdfkle8p&amp;dl=0","Click to download Image")</f>
      </c>
      <c r="B1333" s="0">
        <f>HYPERLINK("https://dl.dropboxusercontent.com/scl/fi/25tv3x0dtxcgiszkz8xvk/womens-size-chartsstrider.jpg?rlkey=0aa56wuji1a3ze933ijfj6gl2&amp;dl=0","Click to download SizeChart")</f>
      </c>
      <c r="C1333" s="0" t="inlineStr">
        <is>
          <t>Strider Women's Cardigan</t>
        </is>
      </c>
      <c r="D1333" s="0" t="inlineStr">
        <is>
          <t>'121027</t>
        </is>
      </c>
      <c r="E1333" s="0" t="inlineStr">
        <is>
          <t>UNI STRIDER W PURPLE:121027E-2XL</t>
        </is>
      </c>
      <c r="F1333" s="0" t="inlineStr">
        <is>
          <t>'802121027085</t>
        </is>
      </c>
      <c r="G1333" s="0" t="inlineStr">
        <is>
          <t>WOMENS</t>
        </is>
      </c>
      <c r="H1333" s="0" t="inlineStr">
        <is>
          <t>2XL</t>
        </is>
      </c>
      <c r="I1333" s="0">
        <v>51.99</v>
      </c>
      <c r="J1333" s="0">
        <v>3</v>
      </c>
    </row>
    <row r="1334" spans="1:10" customHeight="0">
      <c r="A1334" s="0">
        <f>HYPERLINK("https://dl.dropboxusercontent.com/scl/fi/gfvbjhtckwv2coz01m7tu/121027-af.jpg?rlkey=ftiwoip5p4sz74f61fdfkle8p&amp;dl=0","Click to download Image")</f>
      </c>
      <c r="B1334" s="0">
        <f>HYPERLINK("https://dl.dropboxusercontent.com/scl/fi/25tv3x0dtxcgiszkz8xvk/womens-size-chartsstrider.jpg?rlkey=0aa56wuji1a3ze933ijfj6gl2&amp;dl=0","Click to download SizeChart")</f>
      </c>
      <c r="C1334" s="0" t="inlineStr">
        <is>
          <t>Strider Women's Cardigan</t>
        </is>
      </c>
      <c r="D1334" s="0" t="inlineStr">
        <is>
          <t>'121027</t>
        </is>
      </c>
      <c r="E1334" s="0" t="inlineStr">
        <is>
          <t>UNI STRIDER W PURPLE:121027F-3XL</t>
        </is>
      </c>
      <c r="F1334" s="0" t="inlineStr">
        <is>
          <t>'802121027092</t>
        </is>
      </c>
      <c r="G1334" s="0" t="inlineStr">
        <is>
          <t>WOMENS</t>
        </is>
      </c>
      <c r="H1334" s="0" t="inlineStr">
        <is>
          <t>3XL</t>
        </is>
      </c>
      <c r="I1334" s="0">
        <v>51.99</v>
      </c>
      <c r="J1334" s="0">
        <v>1</v>
      </c>
    </row>
    <row r="1335" spans="1:10" customHeight="0">
      <c r="A1335" s="0">
        <f>HYPERLINK("https://dl.dropboxusercontent.com/scl/fi/gfvbjhtckwv2coz01m7tu/121027-af.jpg?rlkey=ftiwoip5p4sz74f61fdfkle8p&amp;dl=0","Click to download Image")</f>
      </c>
      <c r="B1335" s="0">
        <f>HYPERLINK("https://dl.dropboxusercontent.com/scl/fi/25tv3x0dtxcgiszkz8xvk/womens-size-chartsstrider.jpg?rlkey=0aa56wuji1a3ze933ijfj6gl2&amp;dl=0","Click to download SizeChart")</f>
      </c>
      <c r="C1335" s="0" t="inlineStr">
        <is>
          <t>Strider Women's Cardigan</t>
        </is>
      </c>
      <c r="D1335" s="0" t="inlineStr">
        <is>
          <t>'121027</t>
        </is>
      </c>
      <c r="E1335" s="0" t="inlineStr">
        <is>
          <t>UNI STRIDER W PURPLE 12 PACK:121027Z-12PK</t>
        </is>
      </c>
      <c r="F1335" s="0" t="inlineStr">
        <is>
          <t>'802121027993</t>
        </is>
      </c>
      <c r="G1335" s="0" t="inlineStr">
        <is>
          <t>WOMENS</t>
        </is>
      </c>
      <c r="H1335" s="0" t="inlineStr">
        <is>
          <t>12 PACK</t>
        </is>
      </c>
      <c r="I1335" s="0">
        <v>480</v>
      </c>
      <c r="J1335" s="0">
        <v>1</v>
      </c>
    </row>
    <row r="1336" spans="1:10" customHeight="0">
      <c r="A1336" s="0">
        <f>HYPERLINK("https://dl.dropboxusercontent.com/scl/fi/ej57j979v8kux6owvzq2h/123314-af.jpg?rlkey=03hfn18gzrf70kp7swef8w194&amp;dl=0","Click to download Image")</f>
      </c>
      <c r="C1336" s="0" t="inlineStr">
        <is>
          <t>Tori Women's Cap</t>
        </is>
      </c>
      <c r="D1336" s="0" t="inlineStr">
        <is>
          <t>'123314</t>
        </is>
      </c>
      <c r="E1336" s="0" t="inlineStr">
        <is>
          <t>UNI TORI A PE:123314</t>
        </is>
      </c>
      <c r="F1336" s="0" t="inlineStr">
        <is>
          <t>'702123314018</t>
        </is>
      </c>
      <c r="G1336" s="0" t="inlineStr">
        <is>
          <t>WOMENS</t>
        </is>
      </c>
      <c r="H1336" s="0" t="inlineStr">
        <is>
          <t>WOMENS</t>
        </is>
      </c>
      <c r="I1336" s="0">
        <v>19.99</v>
      </c>
      <c r="J1336" s="0">
        <v>49</v>
      </c>
    </row>
    <row r="1337" spans="1:10" customHeight="0">
      <c r="A1337" s="0">
        <f>HYPERLINK("https://dl.dropboxusercontent.com/scl/fi/pho00m1iu4wxiixduow0x/114471-f.jpg?rlkey=wk5t9mhjmf6uitcv0d40lh9iz&amp;dl=0","Click to download Image")</f>
      </c>
      <c r="B1337" s="0">
        <f>HYPERLINK("https://dl.dropboxusercontent.com/scl/fi/k39gbazhpk2502kle7ygp/mens-jackets-size-chartstravis.jpg?rlkey=klszxs98jauo1ks5aw961qc0e&amp;dl=0","Click to download SizeChart")</f>
      </c>
      <c r="C1337" s="0" t="inlineStr">
        <is>
          <t>Travis Men's Quilted Jacket</t>
        </is>
      </c>
      <c r="D1337" s="0" t="inlineStr">
        <is>
          <t>'114471</t>
        </is>
      </c>
      <c r="E1337" s="0" t="inlineStr">
        <is>
          <t>UNI TRAVIS M GREY:114471A - S</t>
        </is>
      </c>
      <c r="F1337" s="0" t="inlineStr">
        <is>
          <t>'802114471048</t>
        </is>
      </c>
      <c r="G1337" s="0" t="inlineStr">
        <is>
          <t>MENS</t>
        </is>
      </c>
      <c r="H1337" s="0" t="inlineStr">
        <is>
          <t>S</t>
        </is>
      </c>
      <c r="I1337" s="0">
        <v>69.99</v>
      </c>
      <c r="J1337" s="0">
        <v>1</v>
      </c>
    </row>
    <row r="1338" spans="1:10" customHeight="0">
      <c r="A1338" s="0">
        <f>HYPERLINK("https://dl.dropboxusercontent.com/scl/fi/pho00m1iu4wxiixduow0x/114471-f.jpg?rlkey=wk5t9mhjmf6uitcv0d40lh9iz&amp;dl=0","Click to download Image")</f>
      </c>
      <c r="B1338" s="0">
        <f>HYPERLINK("https://dl.dropboxusercontent.com/scl/fi/k39gbazhpk2502kle7ygp/mens-jackets-size-chartstravis.jpg?rlkey=klszxs98jauo1ks5aw961qc0e&amp;dl=0","Click to download SizeChart")</f>
      </c>
      <c r="C1338" s="0" t="inlineStr">
        <is>
          <t>Travis Men's Quilted Jacket</t>
        </is>
      </c>
      <c r="D1338" s="0" t="inlineStr">
        <is>
          <t>'114471</t>
        </is>
      </c>
      <c r="E1338" s="0" t="inlineStr">
        <is>
          <t>UNI TRAVIS M GREY:114471B - M</t>
        </is>
      </c>
      <c r="F1338" s="0" t="inlineStr">
        <is>
          <t>'802114471055</t>
        </is>
      </c>
      <c r="G1338" s="0" t="inlineStr">
        <is>
          <t>MENS</t>
        </is>
      </c>
      <c r="H1338" s="0" t="inlineStr">
        <is>
          <t>M</t>
        </is>
      </c>
      <c r="I1338" s="0">
        <v>69.99</v>
      </c>
      <c r="J1338" s="0">
        <v>7</v>
      </c>
    </row>
    <row r="1339" spans="1:10" customHeight="0">
      <c r="A1339" s="0">
        <f>HYPERLINK("https://dl.dropboxusercontent.com/scl/fi/pho00m1iu4wxiixduow0x/114471-f.jpg?rlkey=wk5t9mhjmf6uitcv0d40lh9iz&amp;dl=0","Click to download Image")</f>
      </c>
      <c r="B1339" s="0">
        <f>HYPERLINK("https://dl.dropboxusercontent.com/scl/fi/k39gbazhpk2502kle7ygp/mens-jackets-size-chartstravis.jpg?rlkey=klszxs98jauo1ks5aw961qc0e&amp;dl=0","Click to download SizeChart")</f>
      </c>
      <c r="C1339" s="0" t="inlineStr">
        <is>
          <t>Travis Men's Quilted Jacket</t>
        </is>
      </c>
      <c r="D1339" s="0" t="inlineStr">
        <is>
          <t>'114471</t>
        </is>
      </c>
      <c r="E1339" s="0" t="inlineStr">
        <is>
          <t>UNI TRAVIS M GREY:114471C - L</t>
        </is>
      </c>
      <c r="F1339" s="0" t="inlineStr">
        <is>
          <t>'802114471062</t>
        </is>
      </c>
      <c r="G1339" s="0" t="inlineStr">
        <is>
          <t>MENS</t>
        </is>
      </c>
      <c r="H1339" s="0" t="inlineStr">
        <is>
          <t>L</t>
        </is>
      </c>
      <c r="I1339" s="0">
        <v>69.99</v>
      </c>
      <c r="J1339" s="0">
        <v>3</v>
      </c>
    </row>
    <row r="1340" spans="1:10" customHeight="0">
      <c r="A1340" s="0">
        <f>HYPERLINK("https://dl.dropboxusercontent.com/scl/fi/pho00m1iu4wxiixduow0x/114471-f.jpg?rlkey=wk5t9mhjmf6uitcv0d40lh9iz&amp;dl=0","Click to download Image")</f>
      </c>
      <c r="B1340" s="0">
        <f>HYPERLINK("https://dl.dropboxusercontent.com/scl/fi/k39gbazhpk2502kle7ygp/mens-jackets-size-chartstravis.jpg?rlkey=klszxs98jauo1ks5aw961qc0e&amp;dl=0","Click to download SizeChart")</f>
      </c>
      <c r="C1340" s="0" t="inlineStr">
        <is>
          <t>Travis Men's Quilted Jacket</t>
        </is>
      </c>
      <c r="D1340" s="0" t="inlineStr">
        <is>
          <t>'114471</t>
        </is>
      </c>
      <c r="E1340" s="0" t="inlineStr">
        <is>
          <t>UNI TRAVIS M GREY:114471D - XL</t>
        </is>
      </c>
      <c r="F1340" s="0" t="inlineStr">
        <is>
          <t>'802114471079</t>
        </is>
      </c>
      <c r="G1340" s="0" t="inlineStr">
        <is>
          <t>MENS</t>
        </is>
      </c>
      <c r="H1340" s="0" t="inlineStr">
        <is>
          <t>XL</t>
        </is>
      </c>
      <c r="I1340" s="0">
        <v>69.99</v>
      </c>
      <c r="J1340" s="0">
        <v>8</v>
      </c>
    </row>
    <row r="1341" spans="1:10" customHeight="0">
      <c r="A1341" s="0">
        <f>HYPERLINK("https://dl.dropboxusercontent.com/scl/fi/pho00m1iu4wxiixduow0x/114471-f.jpg?rlkey=wk5t9mhjmf6uitcv0d40lh9iz&amp;dl=0","Click to download Image")</f>
      </c>
      <c r="B1341" s="0">
        <f>HYPERLINK("https://dl.dropboxusercontent.com/scl/fi/k39gbazhpk2502kle7ygp/mens-jackets-size-chartstravis.jpg?rlkey=klszxs98jauo1ks5aw961qc0e&amp;dl=0","Click to download SizeChart")</f>
      </c>
      <c r="C1341" s="0" t="inlineStr">
        <is>
          <t>Travis Men's Quilted Jacket</t>
        </is>
      </c>
      <c r="D1341" s="0" t="inlineStr">
        <is>
          <t>'114471</t>
        </is>
      </c>
      <c r="E1341" s="0" t="inlineStr">
        <is>
          <t>UNI TRAVIS M GREY:114471E - 2XL</t>
        </is>
      </c>
      <c r="F1341" s="0" t="inlineStr">
        <is>
          <t>'802114471086</t>
        </is>
      </c>
      <c r="G1341" s="0" t="inlineStr">
        <is>
          <t>MENS</t>
        </is>
      </c>
      <c r="H1341" s="0" t="inlineStr">
        <is>
          <t>2XL</t>
        </is>
      </c>
      <c r="I1341" s="0">
        <v>71.99</v>
      </c>
      <c r="J1341" s="0">
        <v>4</v>
      </c>
    </row>
    <row r="1342" spans="1:10" customHeight="0">
      <c r="A1342" s="0">
        <f>HYPERLINK("https://dl.dropboxusercontent.com/scl/fi/pho00m1iu4wxiixduow0x/114471-f.jpg?rlkey=wk5t9mhjmf6uitcv0d40lh9iz&amp;dl=0","Click to download Image")</f>
      </c>
      <c r="B1342" s="0">
        <f>HYPERLINK("https://dl.dropboxusercontent.com/scl/fi/k39gbazhpk2502kle7ygp/mens-jackets-size-chartstravis.jpg?rlkey=klszxs98jauo1ks5aw961qc0e&amp;dl=0","Click to download SizeChart")</f>
      </c>
      <c r="C1342" s="0" t="inlineStr">
        <is>
          <t>Travis Men's Quilted Jacket</t>
        </is>
      </c>
      <c r="D1342" s="0" t="inlineStr">
        <is>
          <t>'114471</t>
        </is>
      </c>
      <c r="E1342" s="0" t="inlineStr">
        <is>
          <t>UNI TRAVIS M GREY:114471F - 3XL</t>
        </is>
      </c>
      <c r="F1342" s="0" t="inlineStr">
        <is>
          <t>'802114471093</t>
        </is>
      </c>
      <c r="G1342" s="0" t="inlineStr">
        <is>
          <t>MENS</t>
        </is>
      </c>
      <c r="H1342" s="0" t="inlineStr">
        <is>
          <t>3XL</t>
        </is>
      </c>
      <c r="I1342" s="0">
        <v>71.99</v>
      </c>
      <c r="J1342" s="0">
        <v>4</v>
      </c>
    </row>
    <row r="1343" spans="1:10" customHeight="0">
      <c r="A1343" s="0">
        <f>HYPERLINK("https://dl.dropboxusercontent.com/scl/fi/pho00m1iu4wxiixduow0x/114471-f.jpg?rlkey=wk5t9mhjmf6uitcv0d40lh9iz&amp;dl=0","Click to download Image")</f>
      </c>
      <c r="B1343" s="0">
        <f>HYPERLINK("https://dl.dropboxusercontent.com/scl/fi/k39gbazhpk2502kle7ygp/mens-jackets-size-chartstravis.jpg?rlkey=klszxs98jauo1ks5aw961qc0e&amp;dl=0","Click to download SizeChart")</f>
      </c>
      <c r="C1343" s="0" t="inlineStr">
        <is>
          <t>Travis Men's Quilted Jacket</t>
        </is>
      </c>
      <c r="D1343" s="0" t="inlineStr">
        <is>
          <t>'114471</t>
        </is>
      </c>
      <c r="E1343" s="0" t="inlineStr">
        <is>
          <t>UNI TRAVIS M GREY 12 PACK (114471)</t>
        </is>
      </c>
      <c r="F1343" s="0" t="inlineStr">
        <is>
          <t>'000000000000</t>
        </is>
      </c>
      <c r="G1343" s="0" t="inlineStr">
        <is>
          <t>MENS</t>
        </is>
      </c>
      <c r="H1343" s="0" t="inlineStr">
        <is>
          <t>12 PACK</t>
        </is>
      </c>
      <c r="I1343" s="0">
        <v>678</v>
      </c>
      <c r="J1343" s="0">
        <v>0</v>
      </c>
    </row>
    <row r="1344" spans="1:10" customHeight="0">
      <c r="A1344" s="0">
        <f>HYPERLINK("https://dl.dropboxusercontent.com/scl/fi/vncpm52zju9qsr95jo1mr/113403af.jpg?rlkey=yngh5q3o3l240graov3vrg8gp&amp;dl=0","Click to download Image")</f>
      </c>
      <c r="B1344" s="0">
        <f>HYPERLINK("https://dl.dropboxusercontent.com/scl/fi/wtuxpyv5mfdap5g7tx9ak/womens-jackets-size-chartstrista.jpg?rlkey=jit4krv800om5g7k529aesyi2&amp;dl=0","Click to download SizeChart")</f>
      </c>
      <c r="C1344" s="0" t="inlineStr">
        <is>
          <t>Trista Women's Puffer Jacket</t>
        </is>
      </c>
      <c r="D1344" s="0" t="inlineStr">
        <is>
          <t>'113405</t>
        </is>
      </c>
      <c r="E1344" s="0" t="inlineStr">
        <is>
          <t>UNI TRISTA W BLACK:113405A-S</t>
        </is>
      </c>
      <c r="F1344" s="0" t="inlineStr">
        <is>
          <t>'802113405044</t>
        </is>
      </c>
      <c r="G1344" s="0" t="inlineStr">
        <is>
          <t>WOMENS</t>
        </is>
      </c>
      <c r="H1344" s="0" t="inlineStr">
        <is>
          <t>S</t>
        </is>
      </c>
      <c r="I1344" s="0">
        <v>99.99</v>
      </c>
      <c r="J1344" s="0">
        <v>2</v>
      </c>
    </row>
    <row r="1345" spans="1:10" customHeight="0">
      <c r="A1345" s="0">
        <f>HYPERLINK("https://dl.dropboxusercontent.com/scl/fi/vncpm52zju9qsr95jo1mr/113403af.jpg?rlkey=yngh5q3o3l240graov3vrg8gp&amp;dl=0","Click to download Image")</f>
      </c>
      <c r="B1345" s="0">
        <f>HYPERLINK("https://dl.dropboxusercontent.com/scl/fi/wtuxpyv5mfdap5g7tx9ak/womens-jackets-size-chartstrista.jpg?rlkey=jit4krv800om5g7k529aesyi2&amp;dl=0","Click to download SizeChart")</f>
      </c>
      <c r="C1345" s="0" t="inlineStr">
        <is>
          <t>Trista Women's Puffer Jacket</t>
        </is>
      </c>
      <c r="D1345" s="0" t="inlineStr">
        <is>
          <t>'113405</t>
        </is>
      </c>
      <c r="E1345" s="0" t="inlineStr">
        <is>
          <t>UNI TRISTA W BLACK:113405B-M</t>
        </is>
      </c>
      <c r="F1345" s="0" t="inlineStr">
        <is>
          <t>'802113405051</t>
        </is>
      </c>
      <c r="G1345" s="0" t="inlineStr">
        <is>
          <t>WOMENS</t>
        </is>
      </c>
      <c r="H1345" s="0" t="inlineStr">
        <is>
          <t>M</t>
        </is>
      </c>
      <c r="I1345" s="0">
        <v>99.99</v>
      </c>
      <c r="J1345" s="0">
        <v>9</v>
      </c>
    </row>
    <row r="1346" spans="1:10" customHeight="0">
      <c r="A1346" s="0">
        <f>HYPERLINK("https://dl.dropboxusercontent.com/scl/fi/vncpm52zju9qsr95jo1mr/113403af.jpg?rlkey=yngh5q3o3l240graov3vrg8gp&amp;dl=0","Click to download Image")</f>
      </c>
      <c r="B1346" s="0">
        <f>HYPERLINK("https://dl.dropboxusercontent.com/scl/fi/wtuxpyv5mfdap5g7tx9ak/womens-jackets-size-chartstrista.jpg?rlkey=jit4krv800om5g7k529aesyi2&amp;dl=0","Click to download SizeChart")</f>
      </c>
      <c r="C1346" s="0" t="inlineStr">
        <is>
          <t>Trista Women's Puffer Jacket</t>
        </is>
      </c>
      <c r="D1346" s="0" t="inlineStr">
        <is>
          <t>'113405</t>
        </is>
      </c>
      <c r="E1346" s="0" t="inlineStr">
        <is>
          <t>UNI TRISTA W BLACK:113405C-L</t>
        </is>
      </c>
      <c r="F1346" s="0" t="inlineStr">
        <is>
          <t>'802113405068</t>
        </is>
      </c>
      <c r="G1346" s="0" t="inlineStr">
        <is>
          <t>WOMENS</t>
        </is>
      </c>
      <c r="H1346" s="0" t="inlineStr">
        <is>
          <t>L</t>
        </is>
      </c>
      <c r="I1346" s="0">
        <v>99.99</v>
      </c>
      <c r="J1346" s="0">
        <v>8</v>
      </c>
    </row>
    <row r="1347" spans="1:10" customHeight="0">
      <c r="A1347" s="0">
        <f>HYPERLINK("https://dl.dropboxusercontent.com/scl/fi/vncpm52zju9qsr95jo1mr/113403af.jpg?rlkey=yngh5q3o3l240graov3vrg8gp&amp;dl=0","Click to download Image")</f>
      </c>
      <c r="B1347" s="0">
        <f>HYPERLINK("https://dl.dropboxusercontent.com/scl/fi/wtuxpyv5mfdap5g7tx9ak/womens-jackets-size-chartstrista.jpg?rlkey=jit4krv800om5g7k529aesyi2&amp;dl=0","Click to download SizeChart")</f>
      </c>
      <c r="C1347" s="0" t="inlineStr">
        <is>
          <t>Trista Women's Puffer Jacket</t>
        </is>
      </c>
      <c r="D1347" s="0" t="inlineStr">
        <is>
          <t>'113405</t>
        </is>
      </c>
      <c r="E1347" s="0" t="inlineStr">
        <is>
          <t>UNI TRISTA W BLACK:113405D-XL</t>
        </is>
      </c>
      <c r="F1347" s="0" t="inlineStr">
        <is>
          <t>'802113405075</t>
        </is>
      </c>
      <c r="G1347" s="0" t="inlineStr">
        <is>
          <t>WOMENS</t>
        </is>
      </c>
      <c r="H1347" s="0" t="inlineStr">
        <is>
          <t>XL</t>
        </is>
      </c>
      <c r="I1347" s="0">
        <v>99.99</v>
      </c>
      <c r="J1347" s="0">
        <v>4</v>
      </c>
    </row>
    <row r="1348" spans="1:10" customHeight="0">
      <c r="A1348" s="0">
        <f>HYPERLINK("https://dl.dropboxusercontent.com/scl/fi/vncpm52zju9qsr95jo1mr/113403af.jpg?rlkey=yngh5q3o3l240graov3vrg8gp&amp;dl=0","Click to download Image")</f>
      </c>
      <c r="B1348" s="0">
        <f>HYPERLINK("https://dl.dropboxusercontent.com/scl/fi/wtuxpyv5mfdap5g7tx9ak/womens-jackets-size-chartstrista.jpg?rlkey=jit4krv800om5g7k529aesyi2&amp;dl=0","Click to download SizeChart")</f>
      </c>
      <c r="C1348" s="0" t="inlineStr">
        <is>
          <t>Trista Women's Puffer Jacket</t>
        </is>
      </c>
      <c r="D1348" s="0" t="inlineStr">
        <is>
          <t>'113405</t>
        </is>
      </c>
      <c r="E1348" s="0" t="inlineStr">
        <is>
          <t>UNI TRISTA W BLACK:113405E-2XL</t>
        </is>
      </c>
      <c r="F1348" s="0" t="inlineStr">
        <is>
          <t>'802113405082</t>
        </is>
      </c>
      <c r="G1348" s="0" t="inlineStr">
        <is>
          <t>WOMENS</t>
        </is>
      </c>
      <c r="H1348" s="0" t="inlineStr">
        <is>
          <t>2XL</t>
        </is>
      </c>
      <c r="I1348" s="0">
        <v>101.99</v>
      </c>
      <c r="J1348" s="0">
        <v>1</v>
      </c>
    </row>
    <row r="1349" spans="1:10" customHeight="0">
      <c r="A1349" s="0">
        <f>HYPERLINK("https://dl.dropboxusercontent.com/scl/fi/vncpm52zju9qsr95jo1mr/113403af.jpg?rlkey=yngh5q3o3l240graov3vrg8gp&amp;dl=0","Click to download Image")</f>
      </c>
      <c r="B1349" s="0">
        <f>HYPERLINK("https://dl.dropboxusercontent.com/scl/fi/wtuxpyv5mfdap5g7tx9ak/womens-jackets-size-chartstrista.jpg?rlkey=jit4krv800om5g7k529aesyi2&amp;dl=0","Click to download SizeChart")</f>
      </c>
      <c r="C1349" s="0" t="inlineStr">
        <is>
          <t>Trista Women's Puffer Jacket</t>
        </is>
      </c>
      <c r="D1349" s="0" t="inlineStr">
        <is>
          <t>'113405</t>
        </is>
      </c>
      <c r="E1349" s="0" t="inlineStr">
        <is>
          <t>UNI TRISTA W BLACK:113405F-3XL</t>
        </is>
      </c>
      <c r="F1349" s="0" t="inlineStr">
        <is>
          <t>'802113405099</t>
        </is>
      </c>
      <c r="G1349" s="0" t="inlineStr">
        <is>
          <t>WOMENS</t>
        </is>
      </c>
      <c r="H1349" s="0" t="inlineStr">
        <is>
          <t>3XL</t>
        </is>
      </c>
      <c r="I1349" s="0">
        <v>101.99</v>
      </c>
      <c r="J1349" s="0">
        <v>1</v>
      </c>
    </row>
    <row r="1350" spans="1:10" customHeight="0">
      <c r="A1350" s="0">
        <f>HYPERLINK("https://dl.dropboxusercontent.com/scl/fi/vncpm52zju9qsr95jo1mr/113403af.jpg?rlkey=yngh5q3o3l240graov3vrg8gp&amp;dl=0","Click to download Image")</f>
      </c>
      <c r="B1350" s="0">
        <f>HYPERLINK("https://dl.dropboxusercontent.com/scl/fi/wtuxpyv5mfdap5g7tx9ak/womens-jackets-size-chartstrista.jpg?rlkey=jit4krv800om5g7k529aesyi2&amp;dl=0","Click to download SizeChart")</f>
      </c>
      <c r="C1350" s="0" t="inlineStr">
        <is>
          <t>Trista Women's Puffer Jacket</t>
        </is>
      </c>
      <c r="D1350" s="0" t="inlineStr">
        <is>
          <t>'113405</t>
        </is>
      </c>
      <c r="E1350" s="0" t="inlineStr">
        <is>
          <t>UNI TRISTA W BLACK 12 PACK:113405Z-12PK</t>
        </is>
      </c>
      <c r="F1350" s="0" t="inlineStr">
        <is>
          <t>'802113405990</t>
        </is>
      </c>
      <c r="G1350" s="0" t="inlineStr">
        <is>
          <t>WOMENS</t>
        </is>
      </c>
      <c r="H1350" s="0" t="inlineStr">
        <is>
          <t>12 PACK</t>
        </is>
      </c>
      <c r="I1350" s="0">
        <v>960</v>
      </c>
      <c r="J1350" s="0">
        <v>0</v>
      </c>
    </row>
    <row r="1351" spans="1:10" customHeight="0">
      <c r="A1351" s="0">
        <f>HYPERLINK("https://dl.dropboxusercontent.com/scl/fi/i82pp0ihawq88ojgo9u9h/123099-f.jpg?rlkey=acsoou31v1y7ttd0e6mjiw33q&amp;dl=0","Click to download Image")</f>
      </c>
      <c r="B1351" s="0">
        <f>HYPERLINK("https://dl.dropboxusercontent.com/scl/fi/pjd35dcfu8oore4evwifv/graphic-update22022-infant.jpg?rlkey=zcbyboa9qlmvc71ijdd6ecjwq&amp;dl=0","Click to download SizeChart")</f>
      </c>
      <c r="C1351" s="0" t="inlineStr">
        <is>
          <t>Veda Infant Bodysuit</t>
        </is>
      </c>
      <c r="D1351" s="0" t="inlineStr">
        <is>
          <t>'123099</t>
        </is>
      </c>
      <c r="E1351" s="0" t="inlineStr">
        <is>
          <t>UNI VEDA I PE:123099A-0-3M</t>
        </is>
      </c>
      <c r="F1351" s="0" t="inlineStr">
        <is>
          <t>'802123099004</t>
        </is>
      </c>
      <c r="G1351" s="0" t="inlineStr">
        <is>
          <t>INFANT</t>
        </is>
      </c>
      <c r="H1351" s="0" t="inlineStr">
        <is>
          <t>0-3M</t>
        </is>
      </c>
      <c r="I1351" s="0">
        <v>24.99</v>
      </c>
      <c r="J1351" s="0">
        <v>12</v>
      </c>
    </row>
    <row r="1352" spans="1:10" customHeight="0">
      <c r="A1352" s="0">
        <f>HYPERLINK("https://dl.dropboxusercontent.com/scl/fi/i82pp0ihawq88ojgo9u9h/123099-f.jpg?rlkey=acsoou31v1y7ttd0e6mjiw33q&amp;dl=0","Click to download Image")</f>
      </c>
      <c r="B1352" s="0">
        <f>HYPERLINK("https://dl.dropboxusercontent.com/scl/fi/pjd35dcfu8oore4evwifv/graphic-update22022-infant.jpg?rlkey=zcbyboa9qlmvc71ijdd6ecjwq&amp;dl=0","Click to download SizeChart")</f>
      </c>
      <c r="C1352" s="0" t="inlineStr">
        <is>
          <t>Veda Infant Bodysuit</t>
        </is>
      </c>
      <c r="D1352" s="0" t="inlineStr">
        <is>
          <t>'123099</t>
        </is>
      </c>
      <c r="E1352" s="0" t="inlineStr">
        <is>
          <t>UNI VEDA I PE:123099B-3-6M</t>
        </is>
      </c>
      <c r="F1352" s="0" t="inlineStr">
        <is>
          <t>'802123099011</t>
        </is>
      </c>
      <c r="G1352" s="0" t="inlineStr">
        <is>
          <t>INFANT</t>
        </is>
      </c>
      <c r="H1352" s="0" t="inlineStr">
        <is>
          <t>3-6M</t>
        </is>
      </c>
      <c r="I1352" s="0">
        <v>24.99</v>
      </c>
      <c r="J1352" s="0">
        <v>7</v>
      </c>
    </row>
    <row r="1353" spans="1:10" customHeight="0">
      <c r="A1353" s="0">
        <f>HYPERLINK("https://dl.dropboxusercontent.com/scl/fi/i82pp0ihawq88ojgo9u9h/123099-f.jpg?rlkey=acsoou31v1y7ttd0e6mjiw33q&amp;dl=0","Click to download Image")</f>
      </c>
      <c r="B1353" s="0">
        <f>HYPERLINK("https://dl.dropboxusercontent.com/scl/fi/pjd35dcfu8oore4evwifv/graphic-update22022-infant.jpg?rlkey=zcbyboa9qlmvc71ijdd6ecjwq&amp;dl=0","Click to download SizeChart")</f>
      </c>
      <c r="C1353" s="0" t="inlineStr">
        <is>
          <t>Veda Infant Bodysuit</t>
        </is>
      </c>
      <c r="D1353" s="0" t="inlineStr">
        <is>
          <t>'123099</t>
        </is>
      </c>
      <c r="E1353" s="0" t="inlineStr">
        <is>
          <t>UNI VEDA I PE:123099C-6-9M</t>
        </is>
      </c>
      <c r="F1353" s="0" t="inlineStr">
        <is>
          <t>'802123099028</t>
        </is>
      </c>
      <c r="G1353" s="0" t="inlineStr">
        <is>
          <t>INFANT</t>
        </is>
      </c>
      <c r="H1353" s="0" t="inlineStr">
        <is>
          <t>6-9M</t>
        </is>
      </c>
      <c r="I1353" s="0">
        <v>24.99</v>
      </c>
      <c r="J1353" s="0">
        <v>10</v>
      </c>
    </row>
    <row r="1354" spans="1:10" customHeight="0">
      <c r="A1354" s="0">
        <f>HYPERLINK("https://dl.dropboxusercontent.com/scl/fi/i82pp0ihawq88ojgo9u9h/123099-f.jpg?rlkey=acsoou31v1y7ttd0e6mjiw33q&amp;dl=0","Click to download Image")</f>
      </c>
      <c r="B1354" s="0">
        <f>HYPERLINK("https://dl.dropboxusercontent.com/scl/fi/pjd35dcfu8oore4evwifv/graphic-update22022-infant.jpg?rlkey=zcbyboa9qlmvc71ijdd6ecjwq&amp;dl=0","Click to download SizeChart")</f>
      </c>
      <c r="C1354" s="0" t="inlineStr">
        <is>
          <t>Veda Infant Bodysuit</t>
        </is>
      </c>
      <c r="D1354" s="0" t="inlineStr">
        <is>
          <t>'123099</t>
        </is>
      </c>
      <c r="E1354" s="0" t="inlineStr">
        <is>
          <t>UNI VEDA I PE:123099F-12M</t>
        </is>
      </c>
      <c r="F1354" s="0" t="inlineStr">
        <is>
          <t>'802123099035</t>
        </is>
      </c>
      <c r="G1354" s="0" t="inlineStr">
        <is>
          <t>INFANT</t>
        </is>
      </c>
      <c r="H1354" s="0" t="inlineStr">
        <is>
          <t>12M</t>
        </is>
      </c>
      <c r="I1354" s="0">
        <v>24.99</v>
      </c>
      <c r="J1354" s="0">
        <v>8</v>
      </c>
    </row>
    <row r="1355" spans="1:10" customHeight="0">
      <c r="A1355" s="0">
        <f>HYPERLINK("https://dl.dropboxusercontent.com/scl/fi/i82pp0ihawq88ojgo9u9h/123099-f.jpg?rlkey=acsoou31v1y7ttd0e6mjiw33q&amp;dl=0","Click to download Image")</f>
      </c>
      <c r="B1355" s="0">
        <f>HYPERLINK("https://dl.dropboxusercontent.com/scl/fi/pjd35dcfu8oore4evwifv/graphic-update22022-infant.jpg?rlkey=zcbyboa9qlmvc71ijdd6ecjwq&amp;dl=0","Click to download SizeChart")</f>
      </c>
      <c r="C1355" s="0" t="inlineStr">
        <is>
          <t>Veda Infant Bodysuit</t>
        </is>
      </c>
      <c r="D1355" s="0" t="inlineStr">
        <is>
          <t>'123099</t>
        </is>
      </c>
      <c r="E1355" s="0" t="inlineStr">
        <is>
          <t>UNI VEDA I PE 12PK:123099Z-12PK</t>
        </is>
      </c>
      <c r="F1355" s="0" t="inlineStr">
        <is>
          <t>'802123099998</t>
        </is>
      </c>
      <c r="G1355" s="0" t="inlineStr">
        <is>
          <t>INFANT</t>
        </is>
      </c>
      <c r="H1355" s="0" t="inlineStr">
        <is>
          <t>12 PACK</t>
        </is>
      </c>
      <c r="I1355" s="0">
        <v>240</v>
      </c>
      <c r="J1355" s="0">
        <v>3</v>
      </c>
    </row>
    <row r="1356" spans="1:10" customHeight="0">
      <c r="A1356" s="0">
        <f>HYPERLINK("https://dl.dropboxusercontent.com/scl/fi/hc3b3zcltwszuijl3g8kl/114590-af.jpg?rlkey=61e6cmklxeiuu9sl34zn0zt7l&amp;dl=0","Click to download Image")</f>
      </c>
      <c r="B1356" s="0">
        <f>HYPERLINK("https://dl.dropboxusercontent.com/scl/fi/u244xlhzhorg64z89cs1c/womens-size-chartsveronica.jpg?rlkey=b4t87mt98h9mt2xqqnvr2hghl&amp;dl=0","Click to download SizeChart")</f>
      </c>
      <c r="C1356" s="0" t="inlineStr">
        <is>
          <t>Veronica Women's Canvas Jacket</t>
        </is>
      </c>
      <c r="D1356" s="0" t="inlineStr">
        <is>
          <t>'114590</t>
        </is>
      </c>
      <c r="E1356" s="0" t="inlineStr">
        <is>
          <t>UNI VERONI W GY:114590A-S</t>
        </is>
      </c>
      <c r="F1356" s="0" t="inlineStr">
        <is>
          <t>'802114590046</t>
        </is>
      </c>
      <c r="G1356" s="0" t="inlineStr">
        <is>
          <t>WOMENS</t>
        </is>
      </c>
      <c r="H1356" s="0" t="inlineStr">
        <is>
          <t>S</t>
        </is>
      </c>
      <c r="I1356" s="0">
        <v>59.99</v>
      </c>
      <c r="J1356" s="0">
        <v>5</v>
      </c>
    </row>
    <row r="1357" spans="1:10" customHeight="0">
      <c r="A1357" s="0">
        <f>HYPERLINK("https://dl.dropboxusercontent.com/scl/fi/hc3b3zcltwszuijl3g8kl/114590-af.jpg?rlkey=61e6cmklxeiuu9sl34zn0zt7l&amp;dl=0","Click to download Image")</f>
      </c>
      <c r="B1357" s="0">
        <f>HYPERLINK("https://dl.dropboxusercontent.com/scl/fi/u244xlhzhorg64z89cs1c/womens-size-chartsveronica.jpg?rlkey=b4t87mt98h9mt2xqqnvr2hghl&amp;dl=0","Click to download SizeChart")</f>
      </c>
      <c r="C1357" s="0" t="inlineStr">
        <is>
          <t>Veronica Women's Canvas Jacket</t>
        </is>
      </c>
      <c r="D1357" s="0" t="inlineStr">
        <is>
          <t>'114590</t>
        </is>
      </c>
      <c r="E1357" s="0" t="inlineStr">
        <is>
          <t>UNI VERONI W GY:114590B-M</t>
        </is>
      </c>
      <c r="F1357" s="0" t="inlineStr">
        <is>
          <t>'802114590053</t>
        </is>
      </c>
      <c r="G1357" s="0" t="inlineStr">
        <is>
          <t>WOMENS</t>
        </is>
      </c>
      <c r="H1357" s="0" t="inlineStr">
        <is>
          <t>M</t>
        </is>
      </c>
      <c r="I1357" s="0">
        <v>59.99</v>
      </c>
      <c r="J1357" s="0">
        <v>13</v>
      </c>
    </row>
    <row r="1358" spans="1:10" customHeight="0">
      <c r="A1358" s="0">
        <f>HYPERLINK("https://dl.dropboxusercontent.com/scl/fi/hc3b3zcltwszuijl3g8kl/114590-af.jpg?rlkey=61e6cmklxeiuu9sl34zn0zt7l&amp;dl=0","Click to download Image")</f>
      </c>
      <c r="B1358" s="0">
        <f>HYPERLINK("https://dl.dropboxusercontent.com/scl/fi/u244xlhzhorg64z89cs1c/womens-size-chartsveronica.jpg?rlkey=b4t87mt98h9mt2xqqnvr2hghl&amp;dl=0","Click to download SizeChart")</f>
      </c>
      <c r="C1358" s="0" t="inlineStr">
        <is>
          <t>Veronica Women's Canvas Jacket</t>
        </is>
      </c>
      <c r="D1358" s="0" t="inlineStr">
        <is>
          <t>'114590</t>
        </is>
      </c>
      <c r="E1358" s="0" t="inlineStr">
        <is>
          <t>UNI VERONI W GY:114590C-L</t>
        </is>
      </c>
      <c r="F1358" s="0" t="inlineStr">
        <is>
          <t>'802114590060</t>
        </is>
      </c>
      <c r="G1358" s="0" t="inlineStr">
        <is>
          <t>WOMENS</t>
        </is>
      </c>
      <c r="H1358" s="0" t="inlineStr">
        <is>
          <t>L</t>
        </is>
      </c>
      <c r="I1358" s="0">
        <v>59.99</v>
      </c>
      <c r="J1358" s="0">
        <v>8</v>
      </c>
    </row>
    <row r="1359" spans="1:10" customHeight="0">
      <c r="A1359" s="0">
        <f>HYPERLINK("https://dl.dropboxusercontent.com/scl/fi/hc3b3zcltwszuijl3g8kl/114590-af.jpg?rlkey=61e6cmklxeiuu9sl34zn0zt7l&amp;dl=0","Click to download Image")</f>
      </c>
      <c r="B1359" s="0">
        <f>HYPERLINK("https://dl.dropboxusercontent.com/scl/fi/u244xlhzhorg64z89cs1c/womens-size-chartsveronica.jpg?rlkey=b4t87mt98h9mt2xqqnvr2hghl&amp;dl=0","Click to download SizeChart")</f>
      </c>
      <c r="C1359" s="0" t="inlineStr">
        <is>
          <t>Veronica Women's Canvas Jacket</t>
        </is>
      </c>
      <c r="D1359" s="0" t="inlineStr">
        <is>
          <t>'114590</t>
        </is>
      </c>
      <c r="E1359" s="0" t="inlineStr">
        <is>
          <t>UNI VERONI W GY:114590D-XL</t>
        </is>
      </c>
      <c r="F1359" s="0" t="inlineStr">
        <is>
          <t>'802114590077</t>
        </is>
      </c>
      <c r="G1359" s="0" t="inlineStr">
        <is>
          <t>WOMENS</t>
        </is>
      </c>
      <c r="H1359" s="0" t="inlineStr">
        <is>
          <t>XL</t>
        </is>
      </c>
      <c r="I1359" s="0">
        <v>59.99</v>
      </c>
      <c r="J1359" s="0">
        <v>4</v>
      </c>
    </row>
    <row r="1360" spans="1:10" customHeight="0">
      <c r="A1360" s="0">
        <f>HYPERLINK("https://dl.dropboxusercontent.com/scl/fi/hc3b3zcltwszuijl3g8kl/114590-af.jpg?rlkey=61e6cmklxeiuu9sl34zn0zt7l&amp;dl=0","Click to download Image")</f>
      </c>
      <c r="B1360" s="0">
        <f>HYPERLINK("https://dl.dropboxusercontent.com/scl/fi/u244xlhzhorg64z89cs1c/womens-size-chartsveronica.jpg?rlkey=b4t87mt98h9mt2xqqnvr2hghl&amp;dl=0","Click to download SizeChart")</f>
      </c>
      <c r="C1360" s="0" t="inlineStr">
        <is>
          <t>Veronica Women's Canvas Jacket</t>
        </is>
      </c>
      <c r="D1360" s="0" t="inlineStr">
        <is>
          <t>'114590</t>
        </is>
      </c>
      <c r="E1360" s="0" t="inlineStr">
        <is>
          <t>UNI VERONI W GY:114590E-2XL</t>
        </is>
      </c>
      <c r="F1360" s="0" t="inlineStr">
        <is>
          <t>'802114590084</t>
        </is>
      </c>
      <c r="G1360" s="0" t="inlineStr">
        <is>
          <t>WOMENS</t>
        </is>
      </c>
      <c r="H1360" s="0" t="inlineStr">
        <is>
          <t>2XL</t>
        </is>
      </c>
      <c r="I1360" s="0">
        <v>61.99</v>
      </c>
      <c r="J1360" s="0">
        <v>3</v>
      </c>
    </row>
    <row r="1361" spans="1:10" customHeight="0">
      <c r="A1361" s="0">
        <f>HYPERLINK("https://dl.dropboxusercontent.com/scl/fi/hc3b3zcltwszuijl3g8kl/114590-af.jpg?rlkey=61e6cmklxeiuu9sl34zn0zt7l&amp;dl=0","Click to download Image")</f>
      </c>
      <c r="B1361" s="0">
        <f>HYPERLINK("https://dl.dropboxusercontent.com/scl/fi/u244xlhzhorg64z89cs1c/womens-size-chartsveronica.jpg?rlkey=b4t87mt98h9mt2xqqnvr2hghl&amp;dl=0","Click to download SizeChart")</f>
      </c>
      <c r="C1361" s="0" t="inlineStr">
        <is>
          <t>Veronica Women's Canvas Jacket</t>
        </is>
      </c>
      <c r="D1361" s="0" t="inlineStr">
        <is>
          <t>'114590</t>
        </is>
      </c>
      <c r="E1361" s="0" t="inlineStr">
        <is>
          <t>UNI VERONI W GY:114590F-3XL</t>
        </is>
      </c>
      <c r="F1361" s="0" t="inlineStr">
        <is>
          <t>'802114590091</t>
        </is>
      </c>
      <c r="G1361" s="0" t="inlineStr">
        <is>
          <t>WOMENS</t>
        </is>
      </c>
      <c r="H1361" s="0" t="inlineStr">
        <is>
          <t>3XL</t>
        </is>
      </c>
      <c r="I1361" s="0">
        <v>61.99</v>
      </c>
      <c r="J1361" s="0">
        <v>1</v>
      </c>
    </row>
    <row r="1362" spans="1:10" customHeight="0">
      <c r="A1362" s="0">
        <f>HYPERLINK("https://dl.dropboxusercontent.com/scl/fi/hc3b3zcltwszuijl3g8kl/114590-af.jpg?rlkey=61e6cmklxeiuu9sl34zn0zt7l&amp;dl=0","Click to download Image")</f>
      </c>
      <c r="B1362" s="0">
        <f>HYPERLINK("https://dl.dropboxusercontent.com/scl/fi/u244xlhzhorg64z89cs1c/womens-size-chartsveronica.jpg?rlkey=b4t87mt98h9mt2xqqnvr2hghl&amp;dl=0","Click to download SizeChart")</f>
      </c>
      <c r="C1362" s="0" t="inlineStr">
        <is>
          <t>Veronica Women's Canvas Jacket</t>
        </is>
      </c>
      <c r="D1362" s="0" t="inlineStr">
        <is>
          <t>'114590</t>
        </is>
      </c>
      <c r="E1362" s="0" t="inlineStr">
        <is>
          <t>UNI VERONI W GY 12PK:114590Z-12PK</t>
        </is>
      </c>
      <c r="F1362" s="0" t="inlineStr">
        <is>
          <t>'802114590992</t>
        </is>
      </c>
      <c r="G1362" s="0" t="inlineStr">
        <is>
          <t>WOMENS</t>
        </is>
      </c>
      <c r="H1362" s="0" t="inlineStr">
        <is>
          <t>12 PACK</t>
        </is>
      </c>
      <c r="I1362" s="0">
        <v>580</v>
      </c>
      <c r="J1362" s="0">
        <v>0</v>
      </c>
    </row>
    <row r="1363" spans="1:10" customHeight="0">
      <c r="A1363" s="0">
        <f>HYPERLINK("https://dl.dropboxusercontent.com/scl/fi/09izo2vjndpdaw2bs1tlb/126653-af.jpg?rlkey=xajhewk0xbleuqjaplufcezc3&amp;dl=0","Click to download Image")</f>
      </c>
      <c r="C1363" s="0" t="inlineStr">
        <is>
          <t>Violette Infant Beanie</t>
        </is>
      </c>
      <c r="D1363" s="0" t="inlineStr">
        <is>
          <t>'124093</t>
        </is>
      </c>
      <c r="E1363" s="0" t="inlineStr">
        <is>
          <t>UNI VIOLET:124093</t>
        </is>
      </c>
      <c r="F1363" s="0" t="inlineStr">
        <is>
          <t>'702124093011</t>
        </is>
      </c>
      <c r="G1363" s="0" t="inlineStr">
        <is>
          <t>INFANT</t>
        </is>
      </c>
      <c r="H1363" s="0" t="inlineStr">
        <is>
          <t>INFANT</t>
        </is>
      </c>
      <c r="I1363" s="0">
        <v>19.99</v>
      </c>
      <c r="J1363" s="0">
        <v>45</v>
      </c>
    </row>
    <row r="1364" spans="1:10" customHeight="0">
      <c r="A1364" s="0">
        <f>HYPERLINK("https://dl.dropboxusercontent.com/scl/fi/7y7po9w3msy1koh5vjydk/126653-af.jpg?rlkey=axbfbi4bf9ln5ru2xxmg65dbb&amp;dl=0","Click to download Image")</f>
      </c>
      <c r="C1364" s="0" t="inlineStr">
        <is>
          <t>Violette Women's Beanie</t>
        </is>
      </c>
      <c r="D1364" s="0" t="inlineStr">
        <is>
          <t>'126653</t>
        </is>
      </c>
      <c r="E1364" s="0" t="inlineStr">
        <is>
          <t>UNI VIOLET A:126653</t>
        </is>
      </c>
      <c r="F1364" s="0" t="inlineStr">
        <is>
          <t>'702126653015</t>
        </is>
      </c>
      <c r="G1364" s="0" t="inlineStr">
        <is>
          <t>WOMENS</t>
        </is>
      </c>
      <c r="H1364" s="0" t="inlineStr">
        <is>
          <t>WOMENS</t>
        </is>
      </c>
      <c r="I1364" s="0">
        <v>19.99</v>
      </c>
      <c r="J1364" s="0">
        <v>34</v>
      </c>
    </row>
    <row r="1365" spans="1:10" customHeight="0">
      <c r="A1365" s="0">
        <f>HYPERLINK("https://dl.dropboxusercontent.com/scl/fi/q43vmwwiwpu8cstnjhnrt/123965-af.jpg?rlkey=zk1xczjm30x7z0uek4sbjc14n&amp;dl=0","Click to download Image")</f>
      </c>
      <c r="B1365" s="0">
        <f>HYPERLINK("https://dl.dropboxusercontent.com/scl/fi/wyis6ha6yyac4ilz9jed1/graphic-update22022-toddler.jpg?rlkey=go4jlt83qtsk9umkmi4nz2a8a&amp;dl=0","Click to download SizeChart")</f>
      </c>
      <c r="C1365" s="0" t="inlineStr">
        <is>
          <t>Columbia Toddler Sweatshirt</t>
        </is>
      </c>
      <c r="D1365" s="0" t="inlineStr">
        <is>
          <t>'123109</t>
        </is>
      </c>
      <c r="E1365" s="0" t="inlineStr">
        <is>
          <t>UNI COLUMB T BK:123109A-2T</t>
        </is>
      </c>
      <c r="F1365" s="0" t="inlineStr">
        <is>
          <t>'802123109086</t>
        </is>
      </c>
      <c r="G1365" s="0" t="inlineStr">
        <is>
          <t>TODDLER</t>
        </is>
      </c>
      <c r="H1365" s="0" t="inlineStr">
        <is>
          <t>2T</t>
        </is>
      </c>
      <c r="I1365" s="0">
        <v>39.99</v>
      </c>
      <c r="J1365" s="0">
        <v>12</v>
      </c>
    </row>
    <row r="1366" spans="1:10" customHeight="0">
      <c r="A1366" s="0">
        <f>HYPERLINK("https://dl.dropboxusercontent.com/scl/fi/q43vmwwiwpu8cstnjhnrt/123965-af.jpg?rlkey=zk1xczjm30x7z0uek4sbjc14n&amp;dl=0","Click to download Image")</f>
      </c>
      <c r="B1366" s="0">
        <f>HYPERLINK("https://dl.dropboxusercontent.com/scl/fi/wyis6ha6yyac4ilz9jed1/graphic-update22022-toddler.jpg?rlkey=go4jlt83qtsk9umkmi4nz2a8a&amp;dl=0","Click to download SizeChart")</f>
      </c>
      <c r="C1366" s="0" t="inlineStr">
        <is>
          <t>Columbia Toddler Sweatshirt</t>
        </is>
      </c>
      <c r="D1366" s="0" t="inlineStr">
        <is>
          <t>'123109</t>
        </is>
      </c>
      <c r="E1366" s="0" t="inlineStr">
        <is>
          <t>UNI COLUMB T BK:123109B-3T</t>
        </is>
      </c>
      <c r="F1366" s="0" t="inlineStr">
        <is>
          <t>'802123109093</t>
        </is>
      </c>
      <c r="G1366" s="0" t="inlineStr">
        <is>
          <t>TODDLER</t>
        </is>
      </c>
      <c r="H1366" s="0" t="inlineStr">
        <is>
          <t>3T</t>
        </is>
      </c>
      <c r="I1366" s="0">
        <v>39.99</v>
      </c>
      <c r="J1366" s="0">
        <v>12</v>
      </c>
    </row>
    <row r="1367" spans="1:10" customHeight="0">
      <c r="A1367" s="0">
        <f>HYPERLINK("https://dl.dropboxusercontent.com/scl/fi/q43vmwwiwpu8cstnjhnrt/123965-af.jpg?rlkey=zk1xczjm30x7z0uek4sbjc14n&amp;dl=0","Click to download Image")</f>
      </c>
      <c r="B1367" s="0">
        <f>HYPERLINK("https://dl.dropboxusercontent.com/scl/fi/wyis6ha6yyac4ilz9jed1/graphic-update22022-toddler.jpg?rlkey=go4jlt83qtsk9umkmi4nz2a8a&amp;dl=0","Click to download SizeChart")</f>
      </c>
      <c r="C1367" s="0" t="inlineStr">
        <is>
          <t>Columbia Toddler Sweatshirt</t>
        </is>
      </c>
      <c r="D1367" s="0" t="inlineStr">
        <is>
          <t>'123109</t>
        </is>
      </c>
      <c r="E1367" s="0" t="inlineStr">
        <is>
          <t>UNI COLUMB T BK:123109C-4T</t>
        </is>
      </c>
      <c r="F1367" s="0" t="inlineStr">
        <is>
          <t>'802123109109</t>
        </is>
      </c>
      <c r="G1367" s="0" t="inlineStr">
        <is>
          <t>TODDLER</t>
        </is>
      </c>
      <c r="H1367" s="0" t="inlineStr">
        <is>
          <t>4T</t>
        </is>
      </c>
      <c r="I1367" s="0">
        <v>39.99</v>
      </c>
      <c r="J1367" s="0">
        <v>12</v>
      </c>
    </row>
    <row r="1368" spans="1:10" customHeight="0">
      <c r="A1368" s="0">
        <f>HYPERLINK("https://dl.dropboxusercontent.com/scl/fi/q43vmwwiwpu8cstnjhnrt/123965-af.jpg?rlkey=zk1xczjm30x7z0uek4sbjc14n&amp;dl=0","Click to download Image")</f>
      </c>
      <c r="B1368" s="0">
        <f>HYPERLINK("https://dl.dropboxusercontent.com/scl/fi/wyis6ha6yyac4ilz9jed1/graphic-update22022-toddler.jpg?rlkey=go4jlt83qtsk9umkmi4nz2a8a&amp;dl=0","Click to download SizeChart")</f>
      </c>
      <c r="C1368" s="0" t="inlineStr">
        <is>
          <t>Columbia Toddler Sweatshirt</t>
        </is>
      </c>
      <c r="D1368" s="0" t="inlineStr">
        <is>
          <t>'123109</t>
        </is>
      </c>
      <c r="E1368" s="0" t="inlineStr">
        <is>
          <t>UNI COLUMB T BK:123109D-5T</t>
        </is>
      </c>
      <c r="F1368" s="0" t="inlineStr">
        <is>
          <t>'802123109116</t>
        </is>
      </c>
      <c r="G1368" s="0" t="inlineStr">
        <is>
          <t>TODDLER</t>
        </is>
      </c>
      <c r="H1368" s="0" t="inlineStr">
        <is>
          <t>5T</t>
        </is>
      </c>
      <c r="I1368" s="0">
        <v>39.99</v>
      </c>
      <c r="J1368" s="0">
        <v>12</v>
      </c>
    </row>
    <row r="1369" spans="1:10" customHeight="0">
      <c r="A1369" s="0">
        <f>HYPERLINK("https://dl.dropboxusercontent.com/scl/fi/q43vmwwiwpu8cstnjhnrt/123965-af.jpg?rlkey=zk1xczjm30x7z0uek4sbjc14n&amp;dl=0","Click to download Image")</f>
      </c>
      <c r="B1369" s="0">
        <f>HYPERLINK("https://dl.dropboxusercontent.com/scl/fi/wyis6ha6yyac4ilz9jed1/graphic-update22022-toddler.jpg?rlkey=go4jlt83qtsk9umkmi4nz2a8a&amp;dl=0","Click to download SizeChart")</f>
      </c>
      <c r="C1369" s="0" t="inlineStr">
        <is>
          <t>Columbia Toddler Sweatshirt</t>
        </is>
      </c>
      <c r="D1369" s="0" t="inlineStr">
        <is>
          <t>'123109</t>
        </is>
      </c>
      <c r="E1369" s="0" t="inlineStr">
        <is>
          <t>UNI COLUMB T BK 12PK:123109Z-12PK</t>
        </is>
      </c>
      <c r="F1369" s="0" t="inlineStr">
        <is>
          <t>'802123109994</t>
        </is>
      </c>
      <c r="G1369" s="0" t="inlineStr">
        <is>
          <t>TODDLER</t>
        </is>
      </c>
      <c r="H1369" s="0" t="inlineStr">
        <is>
          <t>12 PACK</t>
        </is>
      </c>
      <c r="I1369" s="0">
        <v>390</v>
      </c>
      <c r="J1369" s="0">
        <v>4</v>
      </c>
    </row>
    <row r="1370" spans="1:10" customHeight="0">
      <c r="A1370" s="0">
        <f>HYPERLINK("https://dl.dropboxusercontent.com/scl/fi/t8d66zqaq0l4vpub2aoc3/123111-af.jpg?rlkey=01bj3ho78ldp89qnass9ffime&amp;dl=0","Click to download Image")</f>
      </c>
      <c r="B1370" s="0">
        <f>HYPERLINK("https://dl.dropboxusercontent.com/scl/fi/7a80etxmbtwccz1mddheo/graphic-update22022-youth.jpg?rlkey=0kjwvvn0a1ntoy6fnm532mrur&amp;dl=0","Click to download SizeChart")</f>
      </c>
      <c r="C1370" s="0" t="inlineStr">
        <is>
          <t>Columbia Youth Sweatshirt</t>
        </is>
      </c>
      <c r="D1370" s="0" t="inlineStr">
        <is>
          <t>'123111</t>
        </is>
      </c>
      <c r="E1370" s="0" t="inlineStr">
        <is>
          <t>UNI COLUMB Y BK:123111B-YS</t>
        </is>
      </c>
      <c r="F1370" s="0" t="inlineStr">
        <is>
          <t>'802123111010</t>
        </is>
      </c>
      <c r="G1370" s="0" t="inlineStr">
        <is>
          <t>YOUTH</t>
        </is>
      </c>
      <c r="H1370" s="0" t="inlineStr">
        <is>
          <t>YS</t>
        </is>
      </c>
      <c r="I1370" s="0">
        <v>39.99</v>
      </c>
      <c r="J1370" s="0">
        <v>10</v>
      </c>
    </row>
    <row r="1371" spans="1:10" customHeight="0">
      <c r="A1371" s="0">
        <f>HYPERLINK("https://dl.dropboxusercontent.com/scl/fi/t8d66zqaq0l4vpub2aoc3/123111-af.jpg?rlkey=01bj3ho78ldp89qnass9ffime&amp;dl=0","Click to download Image")</f>
      </c>
      <c r="B1371" s="0">
        <f>HYPERLINK("https://dl.dropboxusercontent.com/scl/fi/7a80etxmbtwccz1mddheo/graphic-update22022-youth.jpg?rlkey=0kjwvvn0a1ntoy6fnm532mrur&amp;dl=0","Click to download SizeChart")</f>
      </c>
      <c r="C1371" s="0" t="inlineStr">
        <is>
          <t>Columbia Youth Sweatshirt</t>
        </is>
      </c>
      <c r="D1371" s="0" t="inlineStr">
        <is>
          <t>'123111</t>
        </is>
      </c>
      <c r="E1371" s="0" t="inlineStr">
        <is>
          <t>UNI COLUMB Y BK:123111C-YM</t>
        </is>
      </c>
      <c r="F1371" s="0" t="inlineStr">
        <is>
          <t>'802123111027</t>
        </is>
      </c>
      <c r="G1371" s="0" t="inlineStr">
        <is>
          <t>YOUTH</t>
        </is>
      </c>
      <c r="H1371" s="0" t="inlineStr">
        <is>
          <t>YM</t>
        </is>
      </c>
      <c r="I1371" s="0">
        <v>39.99</v>
      </c>
      <c r="J1371" s="0">
        <v>11</v>
      </c>
    </row>
    <row r="1372" spans="1:10" customHeight="0">
      <c r="A1372" s="0">
        <f>HYPERLINK("https://dl.dropboxusercontent.com/scl/fi/t8d66zqaq0l4vpub2aoc3/123111-af.jpg?rlkey=01bj3ho78ldp89qnass9ffime&amp;dl=0","Click to download Image")</f>
      </c>
      <c r="B1372" s="0">
        <f>HYPERLINK("https://dl.dropboxusercontent.com/scl/fi/7a80etxmbtwccz1mddheo/graphic-update22022-youth.jpg?rlkey=0kjwvvn0a1ntoy6fnm532mrur&amp;dl=0","Click to download SizeChart")</f>
      </c>
      <c r="C1372" s="0" t="inlineStr">
        <is>
          <t>Columbia Youth Sweatshirt</t>
        </is>
      </c>
      <c r="D1372" s="0" t="inlineStr">
        <is>
          <t>'123111</t>
        </is>
      </c>
      <c r="E1372" s="0" t="inlineStr">
        <is>
          <t>UNI COLUMB Y BK:123111D-YL</t>
        </is>
      </c>
      <c r="F1372" s="0" t="inlineStr">
        <is>
          <t>'802123111034</t>
        </is>
      </c>
      <c r="G1372" s="0" t="inlineStr">
        <is>
          <t>YOUTH</t>
        </is>
      </c>
      <c r="H1372" s="0" t="inlineStr">
        <is>
          <t>YL</t>
        </is>
      </c>
      <c r="I1372" s="0">
        <v>39.99</v>
      </c>
      <c r="J1372" s="0">
        <v>11</v>
      </c>
    </row>
    <row r="1373" spans="1:10" customHeight="0">
      <c r="A1373" s="0">
        <f>HYPERLINK("https://dl.dropboxusercontent.com/scl/fi/t8d66zqaq0l4vpub2aoc3/123111-af.jpg?rlkey=01bj3ho78ldp89qnass9ffime&amp;dl=0","Click to download Image")</f>
      </c>
      <c r="B1373" s="0">
        <f>HYPERLINK("https://dl.dropboxusercontent.com/scl/fi/7a80etxmbtwccz1mddheo/graphic-update22022-youth.jpg?rlkey=0kjwvvn0a1ntoy6fnm532mrur&amp;dl=0","Click to download SizeChart")</f>
      </c>
      <c r="C1373" s="0" t="inlineStr">
        <is>
          <t>Columbia Youth Sweatshirt</t>
        </is>
      </c>
      <c r="D1373" s="0" t="inlineStr">
        <is>
          <t>'123111</t>
        </is>
      </c>
      <c r="E1373" s="0" t="inlineStr">
        <is>
          <t>UNI COLUMB Y BK:123111E-YXL</t>
        </is>
      </c>
      <c r="F1373" s="0" t="inlineStr">
        <is>
          <t>'802123111041</t>
        </is>
      </c>
      <c r="G1373" s="0" t="inlineStr">
        <is>
          <t>YOUTH</t>
        </is>
      </c>
      <c r="H1373" s="0" t="inlineStr">
        <is>
          <t>YXL</t>
        </is>
      </c>
      <c r="I1373" s="0">
        <v>39.99</v>
      </c>
      <c r="J1373" s="0">
        <v>11</v>
      </c>
    </row>
    <row r="1374" spans="1:10" customHeight="0">
      <c r="A1374" s="0">
        <f>HYPERLINK("https://dl.dropboxusercontent.com/scl/fi/t8d66zqaq0l4vpub2aoc3/123111-af.jpg?rlkey=01bj3ho78ldp89qnass9ffime&amp;dl=0","Click to download Image")</f>
      </c>
      <c r="B1374" s="0">
        <f>HYPERLINK("https://dl.dropboxusercontent.com/scl/fi/7a80etxmbtwccz1mddheo/graphic-update22022-youth.jpg?rlkey=0kjwvvn0a1ntoy6fnm532mrur&amp;dl=0","Click to download SizeChart")</f>
      </c>
      <c r="C1374" s="0" t="inlineStr">
        <is>
          <t>Columbia Youth Sweatshirt</t>
        </is>
      </c>
      <c r="D1374" s="0" t="inlineStr">
        <is>
          <t>'123111</t>
        </is>
      </c>
      <c r="E1374" s="0" t="inlineStr">
        <is>
          <t>UNI COLUMB Y BK 12PK:123111Z-12PK</t>
        </is>
      </c>
      <c r="F1374" s="0" t="inlineStr">
        <is>
          <t>'802123111997</t>
        </is>
      </c>
      <c r="G1374" s="0" t="inlineStr">
        <is>
          <t>YOUTH</t>
        </is>
      </c>
      <c r="H1374" s="0" t="inlineStr">
        <is>
          <t>12 PACK</t>
        </is>
      </c>
      <c r="I1374" s="0">
        <v>390</v>
      </c>
      <c r="J1374" s="0">
        <v>3</v>
      </c>
    </row>
    <row r="1375" spans="1:10" customHeight="0">
      <c r="A1375" s="0">
        <f>HYPERLINK("https://dl.dropboxusercontent.com/scl/fi/wr0p1x117uwnk6i2ce41z/123984-af.jpg?rlkey=nnx9bmjj72a7wsczl1h9b0unr&amp;dl=0","Click to download Image")</f>
      </c>
      <c r="B1375" s="0">
        <f>HYPERLINK("https://dl.dropboxusercontent.com/scl/fi/7a80etxmbtwccz1mddheo/graphic-update22022-youth.jpg?rlkey=0kjwvvn0a1ntoy6fnm532mrur&amp;dl=0","Click to download SizeChart")</f>
      </c>
      <c r="C1375" s="0" t="inlineStr">
        <is>
          <t>Columbia Youth Sweatshirt</t>
        </is>
      </c>
      <c r="D1375" s="0" t="inlineStr">
        <is>
          <t>'123984</t>
        </is>
      </c>
      <c r="E1375" s="0" t="inlineStr">
        <is>
          <t>UNI COLUMB Y ALT:123984B-YS</t>
        </is>
      </c>
      <c r="F1375" s="0" t="inlineStr">
        <is>
          <t>'802123984010</t>
        </is>
      </c>
      <c r="G1375" s="0" t="inlineStr">
        <is>
          <t>YOUTH</t>
        </is>
      </c>
      <c r="H1375" s="0" t="inlineStr">
        <is>
          <t>YS</t>
        </is>
      </c>
      <c r="I1375" s="0">
        <v>39.99</v>
      </c>
      <c r="J1375" s="0">
        <v>10</v>
      </c>
    </row>
    <row r="1376" spans="1:10" customHeight="0">
      <c r="A1376" s="0">
        <f>HYPERLINK("https://dl.dropboxusercontent.com/scl/fi/wr0p1x117uwnk6i2ce41z/123984-af.jpg?rlkey=nnx9bmjj72a7wsczl1h9b0unr&amp;dl=0","Click to download Image")</f>
      </c>
      <c r="B1376" s="0">
        <f>HYPERLINK("https://dl.dropboxusercontent.com/scl/fi/7a80etxmbtwccz1mddheo/graphic-update22022-youth.jpg?rlkey=0kjwvvn0a1ntoy6fnm532mrur&amp;dl=0","Click to download SizeChart")</f>
      </c>
      <c r="C1376" s="0" t="inlineStr">
        <is>
          <t>Columbia Youth Sweatshirt</t>
        </is>
      </c>
      <c r="D1376" s="0" t="inlineStr">
        <is>
          <t>'123984</t>
        </is>
      </c>
      <c r="E1376" s="0" t="inlineStr">
        <is>
          <t>UNI COLUMB Y ALT:123984C-YM</t>
        </is>
      </c>
      <c r="F1376" s="0" t="inlineStr">
        <is>
          <t>'802123984027</t>
        </is>
      </c>
      <c r="G1376" s="0" t="inlineStr">
        <is>
          <t>YOUTH</t>
        </is>
      </c>
      <c r="H1376" s="0" t="inlineStr">
        <is>
          <t>YM</t>
        </is>
      </c>
      <c r="I1376" s="0">
        <v>39.99</v>
      </c>
      <c r="J1376" s="0">
        <v>7</v>
      </c>
    </row>
    <row r="1377" spans="1:10" customHeight="0">
      <c r="A1377" s="0">
        <f>HYPERLINK("https://dl.dropboxusercontent.com/scl/fi/wr0p1x117uwnk6i2ce41z/123984-af.jpg?rlkey=nnx9bmjj72a7wsczl1h9b0unr&amp;dl=0","Click to download Image")</f>
      </c>
      <c r="B1377" s="0">
        <f>HYPERLINK("https://dl.dropboxusercontent.com/scl/fi/7a80etxmbtwccz1mddheo/graphic-update22022-youth.jpg?rlkey=0kjwvvn0a1ntoy6fnm532mrur&amp;dl=0","Click to download SizeChart")</f>
      </c>
      <c r="C1377" s="0" t="inlineStr">
        <is>
          <t>Columbia Youth Sweatshirt</t>
        </is>
      </c>
      <c r="D1377" s="0" t="inlineStr">
        <is>
          <t>'123984</t>
        </is>
      </c>
      <c r="E1377" s="0" t="inlineStr">
        <is>
          <t>UNI COLUMB Y ALT:123984D-YL</t>
        </is>
      </c>
      <c r="F1377" s="0" t="inlineStr">
        <is>
          <t>'802123984034</t>
        </is>
      </c>
      <c r="G1377" s="0" t="inlineStr">
        <is>
          <t>YOUTH</t>
        </is>
      </c>
      <c r="H1377" s="0" t="inlineStr">
        <is>
          <t>YL</t>
        </is>
      </c>
      <c r="I1377" s="0">
        <v>39.99</v>
      </c>
      <c r="J1377" s="0">
        <v>7</v>
      </c>
    </row>
    <row r="1378" spans="1:10" customHeight="0">
      <c r="A1378" s="0">
        <f>HYPERLINK("https://dl.dropboxusercontent.com/scl/fi/wr0p1x117uwnk6i2ce41z/123984-af.jpg?rlkey=nnx9bmjj72a7wsczl1h9b0unr&amp;dl=0","Click to download Image")</f>
      </c>
      <c r="B1378" s="0">
        <f>HYPERLINK("https://dl.dropboxusercontent.com/scl/fi/7a80etxmbtwccz1mddheo/graphic-update22022-youth.jpg?rlkey=0kjwvvn0a1ntoy6fnm532mrur&amp;dl=0","Click to download SizeChart")</f>
      </c>
      <c r="C1378" s="0" t="inlineStr">
        <is>
          <t>Columbia Youth Sweatshirt</t>
        </is>
      </c>
      <c r="D1378" s="0" t="inlineStr">
        <is>
          <t>'123984</t>
        </is>
      </c>
      <c r="E1378" s="0" t="inlineStr">
        <is>
          <t>UNI COLUMB Y ALT:123984E-YXL</t>
        </is>
      </c>
      <c r="F1378" s="0" t="inlineStr">
        <is>
          <t>'802123984041</t>
        </is>
      </c>
      <c r="G1378" s="0" t="inlineStr">
        <is>
          <t>YOUTH</t>
        </is>
      </c>
      <c r="H1378" s="0" t="inlineStr">
        <is>
          <t>YXL</t>
        </is>
      </c>
      <c r="I1378" s="0">
        <v>39.99</v>
      </c>
      <c r="J1378" s="0">
        <v>9</v>
      </c>
    </row>
    <row r="1379" spans="1:10" customHeight="0">
      <c r="A1379" s="0">
        <f>HYPERLINK("https://dl.dropboxusercontent.com/scl/fi/wr0p1x117uwnk6i2ce41z/123984-af.jpg?rlkey=nnx9bmjj72a7wsczl1h9b0unr&amp;dl=0","Click to download Image")</f>
      </c>
      <c r="B1379" s="0">
        <f>HYPERLINK("https://dl.dropboxusercontent.com/scl/fi/7a80etxmbtwccz1mddheo/graphic-update22022-youth.jpg?rlkey=0kjwvvn0a1ntoy6fnm532mrur&amp;dl=0","Click to download SizeChart")</f>
      </c>
      <c r="C1379" s="0" t="inlineStr">
        <is>
          <t>Columbia Youth Sweatshirt</t>
        </is>
      </c>
      <c r="D1379" s="0" t="inlineStr">
        <is>
          <t>'123984</t>
        </is>
      </c>
      <c r="E1379" s="0" t="inlineStr">
        <is>
          <t>UNI COLUMB Y ALT 12PK:123984Z-12PK</t>
        </is>
      </c>
      <c r="F1379" s="0" t="inlineStr">
        <is>
          <t>'802123984997</t>
        </is>
      </c>
      <c r="G1379" s="0" t="inlineStr">
        <is>
          <t>YOUTH</t>
        </is>
      </c>
      <c r="H1379" s="0" t="inlineStr">
        <is>
          <t>12 PACK</t>
        </is>
      </c>
      <c r="I1379" s="0">
        <v>390</v>
      </c>
      <c r="J1379" s="0">
        <v>0</v>
      </c>
    </row>
    <row r="1380" spans="1:10" customHeight="0">
      <c r="A1380" s="0">
        <f>HYPERLINK("https://dl.dropboxusercontent.com/scl/fi/vu5zljfupg23o8hwcptl0/114446-af.jpg?rlkey=p8z7uj9dxksrcrgfty7cvpfr4&amp;dl=0","Click to download Image")</f>
      </c>
      <c r="B1380" s="0">
        <f>HYPERLINK("https://dl.dropboxusercontent.com/scl/fi/xb08sm1dldbuup129wpgk/mens-hoodie-size-chartsace.jpg?rlkey=ygx95a8gfd3ty78a9xg7xqchp&amp;dl=0","Click to download SizeChart")</f>
      </c>
      <c r="C1380" s="0" t="inlineStr">
        <is>
          <t>Ace Mens Scuba Hoodie</t>
        </is>
      </c>
      <c r="D1380" s="0" t="inlineStr">
        <is>
          <t>'114446</t>
        </is>
      </c>
      <c r="E1380" s="0" t="inlineStr">
        <is>
          <t>UNI ACE M GREY:114446A-S</t>
        </is>
      </c>
      <c r="F1380" s="0" t="inlineStr">
        <is>
          <t>'802114446046</t>
        </is>
      </c>
      <c r="G1380" s="0" t="inlineStr">
        <is>
          <t>MENS</t>
        </is>
      </c>
      <c r="H1380" s="0" t="inlineStr">
        <is>
          <t>S</t>
        </is>
      </c>
      <c r="I1380" s="0">
        <v>54.99</v>
      </c>
      <c r="J1380" s="0">
        <v>1</v>
      </c>
    </row>
    <row r="1381" spans="1:10" customHeight="0">
      <c r="A1381" s="0">
        <f>HYPERLINK("https://dl.dropboxusercontent.com/scl/fi/vu5zljfupg23o8hwcptl0/114446-af.jpg?rlkey=p8z7uj9dxksrcrgfty7cvpfr4&amp;dl=0","Click to download Image")</f>
      </c>
      <c r="B1381" s="0">
        <f>HYPERLINK("https://dl.dropboxusercontent.com/scl/fi/xb08sm1dldbuup129wpgk/mens-hoodie-size-chartsace.jpg?rlkey=ygx95a8gfd3ty78a9xg7xqchp&amp;dl=0","Click to download SizeChart")</f>
      </c>
      <c r="C1381" s="0" t="inlineStr">
        <is>
          <t>Ace Mens Scuba Hoodie</t>
        </is>
      </c>
      <c r="D1381" s="0" t="inlineStr">
        <is>
          <t>'114446</t>
        </is>
      </c>
      <c r="E1381" s="0" t="inlineStr">
        <is>
          <t>UNI ACE M GREY:114446B-M</t>
        </is>
      </c>
      <c r="F1381" s="0" t="inlineStr">
        <is>
          <t>'802114446053</t>
        </is>
      </c>
      <c r="G1381" s="0" t="inlineStr">
        <is>
          <t>MENS</t>
        </is>
      </c>
      <c r="H1381" s="0" t="inlineStr">
        <is>
          <t>M</t>
        </is>
      </c>
      <c r="I1381" s="0">
        <v>54.99</v>
      </c>
      <c r="J1381" s="0">
        <v>6</v>
      </c>
    </row>
    <row r="1382" spans="1:10" customHeight="0">
      <c r="A1382" s="0">
        <f>HYPERLINK("https://dl.dropboxusercontent.com/scl/fi/vu5zljfupg23o8hwcptl0/114446-af.jpg?rlkey=p8z7uj9dxksrcrgfty7cvpfr4&amp;dl=0","Click to download Image")</f>
      </c>
      <c r="B1382" s="0">
        <f>HYPERLINK("https://dl.dropboxusercontent.com/scl/fi/xb08sm1dldbuup129wpgk/mens-hoodie-size-chartsace.jpg?rlkey=ygx95a8gfd3ty78a9xg7xqchp&amp;dl=0","Click to download SizeChart")</f>
      </c>
      <c r="C1382" s="0" t="inlineStr">
        <is>
          <t>Ace Mens Scuba Hoodie</t>
        </is>
      </c>
      <c r="D1382" s="0" t="inlineStr">
        <is>
          <t>'114446</t>
        </is>
      </c>
      <c r="E1382" s="0" t="inlineStr">
        <is>
          <t>UNI ACE M GREY:114446C-L</t>
        </is>
      </c>
      <c r="F1382" s="0" t="inlineStr">
        <is>
          <t>'802114446060</t>
        </is>
      </c>
      <c r="G1382" s="0" t="inlineStr">
        <is>
          <t>MENS</t>
        </is>
      </c>
      <c r="H1382" s="0" t="inlineStr">
        <is>
          <t>L</t>
        </is>
      </c>
      <c r="I1382" s="0">
        <v>54.99</v>
      </c>
      <c r="J1382" s="0">
        <v>9</v>
      </c>
    </row>
    <row r="1383" spans="1:10" customHeight="0">
      <c r="A1383" s="0">
        <f>HYPERLINK("https://dl.dropboxusercontent.com/scl/fi/vu5zljfupg23o8hwcptl0/114446-af.jpg?rlkey=p8z7uj9dxksrcrgfty7cvpfr4&amp;dl=0","Click to download Image")</f>
      </c>
      <c r="B1383" s="0">
        <f>HYPERLINK("https://dl.dropboxusercontent.com/scl/fi/xb08sm1dldbuup129wpgk/mens-hoodie-size-chartsace.jpg?rlkey=ygx95a8gfd3ty78a9xg7xqchp&amp;dl=0","Click to download SizeChart")</f>
      </c>
      <c r="C1383" s="0" t="inlineStr">
        <is>
          <t>Ace Mens Scuba Hoodie</t>
        </is>
      </c>
      <c r="D1383" s="0" t="inlineStr">
        <is>
          <t>'114446</t>
        </is>
      </c>
      <c r="E1383" s="0" t="inlineStr">
        <is>
          <t>UNI ACE M GREY:114446D-XL</t>
        </is>
      </c>
      <c r="F1383" s="0" t="inlineStr">
        <is>
          <t>'802114446077</t>
        </is>
      </c>
      <c r="G1383" s="0" t="inlineStr">
        <is>
          <t>MENS</t>
        </is>
      </c>
      <c r="H1383" s="0" t="inlineStr">
        <is>
          <t>XL</t>
        </is>
      </c>
      <c r="I1383" s="0">
        <v>54.99</v>
      </c>
      <c r="J1383" s="0">
        <v>9</v>
      </c>
    </row>
    <row r="1384" spans="1:10" customHeight="0">
      <c r="A1384" s="0">
        <f>HYPERLINK("https://dl.dropboxusercontent.com/scl/fi/vu5zljfupg23o8hwcptl0/114446-af.jpg?rlkey=p8z7uj9dxksrcrgfty7cvpfr4&amp;dl=0","Click to download Image")</f>
      </c>
      <c r="B1384" s="0">
        <f>HYPERLINK("https://dl.dropboxusercontent.com/scl/fi/xb08sm1dldbuup129wpgk/mens-hoodie-size-chartsace.jpg?rlkey=ygx95a8gfd3ty78a9xg7xqchp&amp;dl=0","Click to download SizeChart")</f>
      </c>
      <c r="C1384" s="0" t="inlineStr">
        <is>
          <t>Ace Mens Scuba Hoodie</t>
        </is>
      </c>
      <c r="D1384" s="0" t="inlineStr">
        <is>
          <t>'114446</t>
        </is>
      </c>
      <c r="E1384" s="0" t="inlineStr">
        <is>
          <t>UNI ACE M GREY:114446E-2XL</t>
        </is>
      </c>
      <c r="F1384" s="0" t="inlineStr">
        <is>
          <t>'802114446084</t>
        </is>
      </c>
      <c r="G1384" s="0" t="inlineStr">
        <is>
          <t>MENS</t>
        </is>
      </c>
      <c r="H1384" s="0" t="inlineStr">
        <is>
          <t>2XL</t>
        </is>
      </c>
      <c r="I1384" s="0">
        <v>56.99</v>
      </c>
      <c r="J1384" s="0">
        <v>8</v>
      </c>
    </row>
    <row r="1385" spans="1:10" customHeight="0">
      <c r="A1385" s="0">
        <f>HYPERLINK("https://dl.dropboxusercontent.com/scl/fi/vu5zljfupg23o8hwcptl0/114446-af.jpg?rlkey=p8z7uj9dxksrcrgfty7cvpfr4&amp;dl=0","Click to download Image")</f>
      </c>
      <c r="B1385" s="0">
        <f>HYPERLINK("https://dl.dropboxusercontent.com/scl/fi/xb08sm1dldbuup129wpgk/mens-hoodie-size-chartsace.jpg?rlkey=ygx95a8gfd3ty78a9xg7xqchp&amp;dl=0","Click to download SizeChart")</f>
      </c>
      <c r="C1385" s="0" t="inlineStr">
        <is>
          <t>Ace Mens Scuba Hoodie</t>
        </is>
      </c>
      <c r="D1385" s="0" t="inlineStr">
        <is>
          <t>'114446</t>
        </is>
      </c>
      <c r="E1385" s="0" t="inlineStr">
        <is>
          <t>UNI ACE M GREY:114446F-3XL</t>
        </is>
      </c>
      <c r="F1385" s="0" t="inlineStr">
        <is>
          <t>'802114446091</t>
        </is>
      </c>
      <c r="G1385" s="0" t="inlineStr">
        <is>
          <t>MENS</t>
        </is>
      </c>
      <c r="H1385" s="0" t="inlineStr">
        <is>
          <t>3XL</t>
        </is>
      </c>
      <c r="I1385" s="0">
        <v>56.99</v>
      </c>
      <c r="J1385" s="0">
        <v>5</v>
      </c>
    </row>
    <row r="1386" spans="1:10" customHeight="0">
      <c r="A1386" s="0">
        <f>HYPERLINK("https://dl.dropboxusercontent.com/scl/fi/vu5zljfupg23o8hwcptl0/114446-af.jpg?rlkey=p8z7uj9dxksrcrgfty7cvpfr4&amp;dl=0","Click to download Image")</f>
      </c>
      <c r="B1386" s="0">
        <f>HYPERLINK("https://dl.dropboxusercontent.com/scl/fi/xb08sm1dldbuup129wpgk/mens-hoodie-size-chartsace.jpg?rlkey=ygx95a8gfd3ty78a9xg7xqchp&amp;dl=0","Click to download SizeChart")</f>
      </c>
      <c r="C1386" s="0" t="inlineStr">
        <is>
          <t>Ace Mens Scuba Hoodie</t>
        </is>
      </c>
      <c r="D1386" s="0" t="inlineStr">
        <is>
          <t>'114446</t>
        </is>
      </c>
      <c r="E1386" s="0" t="inlineStr">
        <is>
          <t>UNI ACE M GREY 12 PACK:114446Z-12PK</t>
        </is>
      </c>
      <c r="F1386" s="0" t="inlineStr">
        <is>
          <t>'802114446992</t>
        </is>
      </c>
      <c r="G1386" s="0" t="inlineStr">
        <is>
          <t>MENS</t>
        </is>
      </c>
      <c r="H1386" s="0" t="inlineStr">
        <is>
          <t>12 PACK</t>
        </is>
      </c>
      <c r="I1386" s="0">
        <v>640</v>
      </c>
      <c r="J1386" s="0">
        <v>0</v>
      </c>
    </row>
    <row r="1387" spans="1:10" customHeight="0">
      <c r="A1387" s="0">
        <f>HYPERLINK("https://dl.dropboxusercontent.com/scl/fi/cyl9fkl4jke2ow1ggg4x0/114577af96484.jpg?rlkey=s1ymavenr3vj9rndi5o9xnz4d&amp;dl=0","Click to download Image")</f>
      </c>
      <c r="B1387" s="0">
        <f>HYPERLINK("https://dl.dropboxusercontent.com/scl/fi/f4v1s3r6299d1cm9u6rje/womens-size-chartsallegra.jpg?rlkey=pask7k8cap0mlhidh4zust7aq&amp;dl=0","Click to download SizeChart")</f>
      </c>
      <c r="C1387" s="0" t="inlineStr">
        <is>
          <t>Allegra Women's Sherpa Wrap</t>
        </is>
      </c>
      <c r="D1387" s="0" t="inlineStr">
        <is>
          <t>'114577</t>
        </is>
      </c>
      <c r="E1387" s="0" t="inlineStr">
        <is>
          <t>UNI ALLEGRA W FROSTED BLACK:114577A-S</t>
        </is>
      </c>
      <c r="F1387" s="0" t="inlineStr">
        <is>
          <t>'802114577047</t>
        </is>
      </c>
      <c r="G1387" s="0" t="inlineStr">
        <is>
          <t>WOMENS</t>
        </is>
      </c>
      <c r="H1387" s="0" t="inlineStr">
        <is>
          <t>S</t>
        </is>
      </c>
      <c r="I1387" s="0">
        <v>54.99</v>
      </c>
      <c r="J1387" s="0">
        <v>11</v>
      </c>
    </row>
    <row r="1388" spans="1:10" customHeight="0">
      <c r="A1388" s="0">
        <f>HYPERLINK("https://dl.dropboxusercontent.com/scl/fi/cyl9fkl4jke2ow1ggg4x0/114577af96484.jpg?rlkey=s1ymavenr3vj9rndi5o9xnz4d&amp;dl=0","Click to download Image")</f>
      </c>
      <c r="B1388" s="0">
        <f>HYPERLINK("https://dl.dropboxusercontent.com/scl/fi/f4v1s3r6299d1cm9u6rje/womens-size-chartsallegra.jpg?rlkey=pask7k8cap0mlhidh4zust7aq&amp;dl=0","Click to download SizeChart")</f>
      </c>
      <c r="C1388" s="0" t="inlineStr">
        <is>
          <t>Allegra Women's Sherpa Wrap</t>
        </is>
      </c>
      <c r="D1388" s="0" t="inlineStr">
        <is>
          <t>'114577</t>
        </is>
      </c>
      <c r="E1388" s="0" t="inlineStr">
        <is>
          <t>UNI ALLEGRA W FROSTED BLACK:114577B-M</t>
        </is>
      </c>
      <c r="F1388" s="0" t="inlineStr">
        <is>
          <t>'802114577054</t>
        </is>
      </c>
      <c r="G1388" s="0" t="inlineStr">
        <is>
          <t>WOMENS</t>
        </is>
      </c>
      <c r="H1388" s="0" t="inlineStr">
        <is>
          <t>M</t>
        </is>
      </c>
      <c r="I1388" s="0">
        <v>54.99</v>
      </c>
      <c r="J1388" s="0">
        <v>22</v>
      </c>
    </row>
    <row r="1389" spans="1:10" customHeight="0">
      <c r="A1389" s="0">
        <f>HYPERLINK("https://dl.dropboxusercontent.com/scl/fi/cyl9fkl4jke2ow1ggg4x0/114577af96484.jpg?rlkey=s1ymavenr3vj9rndi5o9xnz4d&amp;dl=0","Click to download Image")</f>
      </c>
      <c r="B1389" s="0">
        <f>HYPERLINK("https://dl.dropboxusercontent.com/scl/fi/f4v1s3r6299d1cm9u6rje/womens-size-chartsallegra.jpg?rlkey=pask7k8cap0mlhidh4zust7aq&amp;dl=0","Click to download SizeChart")</f>
      </c>
      <c r="C1389" s="0" t="inlineStr">
        <is>
          <t>Allegra Women's Sherpa Wrap</t>
        </is>
      </c>
      <c r="D1389" s="0" t="inlineStr">
        <is>
          <t>'114577</t>
        </is>
      </c>
      <c r="E1389" s="0" t="inlineStr">
        <is>
          <t>UNI ALLEGRA W FROSTED BLACK:114577C-L</t>
        </is>
      </c>
      <c r="F1389" s="0" t="inlineStr">
        <is>
          <t>'802114577061</t>
        </is>
      </c>
      <c r="G1389" s="0" t="inlineStr">
        <is>
          <t>WOMENS</t>
        </is>
      </c>
      <c r="H1389" s="0" t="inlineStr">
        <is>
          <t>L</t>
        </is>
      </c>
      <c r="I1389" s="0">
        <v>54.99</v>
      </c>
      <c r="J1389" s="0">
        <v>21</v>
      </c>
    </row>
    <row r="1390" spans="1:10" customHeight="0">
      <c r="A1390" s="0">
        <f>HYPERLINK("https://dl.dropboxusercontent.com/scl/fi/cyl9fkl4jke2ow1ggg4x0/114577af96484.jpg?rlkey=s1ymavenr3vj9rndi5o9xnz4d&amp;dl=0","Click to download Image")</f>
      </c>
      <c r="B1390" s="0">
        <f>HYPERLINK("https://dl.dropboxusercontent.com/scl/fi/f4v1s3r6299d1cm9u6rje/womens-size-chartsallegra.jpg?rlkey=pask7k8cap0mlhidh4zust7aq&amp;dl=0","Click to download SizeChart")</f>
      </c>
      <c r="C1390" s="0" t="inlineStr">
        <is>
          <t>Allegra Women's Sherpa Wrap</t>
        </is>
      </c>
      <c r="D1390" s="0" t="inlineStr">
        <is>
          <t>'114577</t>
        </is>
      </c>
      <c r="E1390" s="0" t="inlineStr">
        <is>
          <t>UNI ALLEGRA W FROSTED BLACK:114577D-XL</t>
        </is>
      </c>
      <c r="F1390" s="0" t="inlineStr">
        <is>
          <t>'802114577078</t>
        </is>
      </c>
      <c r="G1390" s="0" t="inlineStr">
        <is>
          <t>WOMENS</t>
        </is>
      </c>
      <c r="H1390" s="0" t="inlineStr">
        <is>
          <t>XL</t>
        </is>
      </c>
      <c r="I1390" s="0">
        <v>54.99</v>
      </c>
      <c r="J1390" s="0">
        <v>9</v>
      </c>
    </row>
    <row r="1391" spans="1:10" customHeight="0">
      <c r="A1391" s="0">
        <f>HYPERLINK("https://dl.dropboxusercontent.com/scl/fi/cyl9fkl4jke2ow1ggg4x0/114577af96484.jpg?rlkey=s1ymavenr3vj9rndi5o9xnz4d&amp;dl=0","Click to download Image")</f>
      </c>
      <c r="B1391" s="0">
        <f>HYPERLINK("https://dl.dropboxusercontent.com/scl/fi/f4v1s3r6299d1cm9u6rje/womens-size-chartsallegra.jpg?rlkey=pask7k8cap0mlhidh4zust7aq&amp;dl=0","Click to download SizeChart")</f>
      </c>
      <c r="C1391" s="0" t="inlineStr">
        <is>
          <t>Allegra Women's Sherpa Wrap</t>
        </is>
      </c>
      <c r="D1391" s="0" t="inlineStr">
        <is>
          <t>'114577</t>
        </is>
      </c>
      <c r="E1391" s="0" t="inlineStr">
        <is>
          <t>UNI ALLEGRA W FROSTED BLACK:114577E-2XL</t>
        </is>
      </c>
      <c r="F1391" s="0" t="inlineStr">
        <is>
          <t>'802114577085</t>
        </is>
      </c>
      <c r="G1391" s="0" t="inlineStr">
        <is>
          <t>WOMENS</t>
        </is>
      </c>
      <c r="H1391" s="0" t="inlineStr">
        <is>
          <t>2XL</t>
        </is>
      </c>
      <c r="I1391" s="0">
        <v>56.99</v>
      </c>
      <c r="J1391" s="0">
        <v>5</v>
      </c>
    </row>
    <row r="1392" spans="1:10" customHeight="0">
      <c r="A1392" s="0">
        <f>HYPERLINK("https://dl.dropboxusercontent.com/scl/fi/cyl9fkl4jke2ow1ggg4x0/114577af96484.jpg?rlkey=s1ymavenr3vj9rndi5o9xnz4d&amp;dl=0","Click to download Image")</f>
      </c>
      <c r="B1392" s="0">
        <f>HYPERLINK("https://dl.dropboxusercontent.com/scl/fi/f4v1s3r6299d1cm9u6rje/womens-size-chartsallegra.jpg?rlkey=pask7k8cap0mlhidh4zust7aq&amp;dl=0","Click to download SizeChart")</f>
      </c>
      <c r="C1392" s="0" t="inlineStr">
        <is>
          <t>Allegra Women's Sherpa Wrap</t>
        </is>
      </c>
      <c r="D1392" s="0" t="inlineStr">
        <is>
          <t>'114577</t>
        </is>
      </c>
      <c r="E1392" s="0" t="inlineStr">
        <is>
          <t>UNI ALLEGRA W FROSTED BLACK:114577F-3XL</t>
        </is>
      </c>
      <c r="F1392" s="0" t="inlineStr">
        <is>
          <t>'802114577092</t>
        </is>
      </c>
      <c r="G1392" s="0" t="inlineStr">
        <is>
          <t>WOMENS</t>
        </is>
      </c>
      <c r="H1392" s="0" t="inlineStr">
        <is>
          <t>3XL</t>
        </is>
      </c>
      <c r="I1392" s="0">
        <v>56.99</v>
      </c>
      <c r="J1392" s="0">
        <v>3</v>
      </c>
    </row>
    <row r="1393" spans="1:10" customHeight="0">
      <c r="A1393" s="0">
        <f>HYPERLINK("https://dl.dropboxusercontent.com/scl/fi/cyl9fkl4jke2ow1ggg4x0/114577af96484.jpg?rlkey=s1ymavenr3vj9rndi5o9xnz4d&amp;dl=0","Click to download Image")</f>
      </c>
      <c r="B1393" s="0">
        <f>HYPERLINK("https://dl.dropboxusercontent.com/scl/fi/f4v1s3r6299d1cm9u6rje/womens-size-chartsallegra.jpg?rlkey=pask7k8cap0mlhidh4zust7aq&amp;dl=0","Click to download SizeChart")</f>
      </c>
      <c r="C1393" s="0" t="inlineStr">
        <is>
          <t>Allegra Women's Sherpa Wrap</t>
        </is>
      </c>
      <c r="D1393" s="0" t="inlineStr">
        <is>
          <t>'114577</t>
        </is>
      </c>
      <c r="E1393" s="0" t="inlineStr">
        <is>
          <t>UNI ALLEGRA W FROSTED BLACK 12 PACK:114577Z-12PK</t>
        </is>
      </c>
      <c r="F1393" s="0" t="inlineStr">
        <is>
          <t>'802114577993</t>
        </is>
      </c>
      <c r="G1393" s="0" t="inlineStr">
        <is>
          <t>WOMENS</t>
        </is>
      </c>
      <c r="H1393" s="0" t="inlineStr">
        <is>
          <t>12 PACK</t>
        </is>
      </c>
      <c r="I1393" s="0">
        <v>560</v>
      </c>
      <c r="J1393" s="0">
        <v>0</v>
      </c>
    </row>
    <row r="1394" spans="1:10" customHeight="0">
      <c r="A1394" s="0">
        <f>HYPERLINK("https://dl.dropboxusercontent.com/scl/fi/bi8j7oa89gkrivqldfauf/lorelai-114539.jpg?rlkey=rfaemm3nrq2hg1e1qe8rln3ys&amp;dl=0","Click to download Image")</f>
      </c>
      <c r="B1394" s="0">
        <f>HYPERLINK("https://dl.dropboxusercontent.com/scl/fi/lvrn226n6wne3wma8i71t/womens-t-shirt-size-chartslorelai.jpg?rlkey=65vydlsndq898p25ilej1pzao&amp;dl=0","Click to download SizeChart")</f>
      </c>
      <c r="C1394" s="0" t="inlineStr">
        <is>
          <t>Lorelai Womens Long Sleeve Shirt</t>
        </is>
      </c>
      <c r="D1394" s="0" t="inlineStr">
        <is>
          <t>'114539</t>
        </is>
      </c>
      <c r="E1394" s="0" t="inlineStr">
        <is>
          <t>UNI LORELAI W PURPLE:A-S</t>
        </is>
      </c>
      <c r="F1394" s="0" t="inlineStr">
        <is>
          <t>'802114539045</t>
        </is>
      </c>
      <c r="G1394" s="0" t="inlineStr">
        <is>
          <t>WOMENS</t>
        </is>
      </c>
      <c r="H1394" s="0" t="inlineStr">
        <is>
          <t>S</t>
        </is>
      </c>
      <c r="I1394" s="0">
        <v>36.99</v>
      </c>
      <c r="J1394" s="0">
        <v>6</v>
      </c>
    </row>
    <row r="1395" spans="1:10" customHeight="0">
      <c r="A1395" s="0">
        <f>HYPERLINK("https://dl.dropboxusercontent.com/scl/fi/bi8j7oa89gkrivqldfauf/lorelai-114539.jpg?rlkey=rfaemm3nrq2hg1e1qe8rln3ys&amp;dl=0","Click to download Image")</f>
      </c>
      <c r="B1395" s="0">
        <f>HYPERLINK("https://dl.dropboxusercontent.com/scl/fi/lvrn226n6wne3wma8i71t/womens-t-shirt-size-chartslorelai.jpg?rlkey=65vydlsndq898p25ilej1pzao&amp;dl=0","Click to download SizeChart")</f>
      </c>
      <c r="C1395" s="0" t="inlineStr">
        <is>
          <t>Lorelai Womens Long Sleeve Shirt</t>
        </is>
      </c>
      <c r="D1395" s="0" t="inlineStr">
        <is>
          <t>'114539</t>
        </is>
      </c>
      <c r="E1395" s="0" t="inlineStr">
        <is>
          <t>UNI LORELAI W PURPLE:B-M</t>
        </is>
      </c>
      <c r="F1395" s="0" t="inlineStr">
        <is>
          <t>'802114539052</t>
        </is>
      </c>
      <c r="G1395" s="0" t="inlineStr">
        <is>
          <t>WOMENS</t>
        </is>
      </c>
      <c r="H1395" s="0" t="inlineStr">
        <is>
          <t>M</t>
        </is>
      </c>
      <c r="I1395" s="0">
        <v>36.99</v>
      </c>
      <c r="J1395" s="0">
        <v>12</v>
      </c>
    </row>
    <row r="1396" spans="1:10" customHeight="0">
      <c r="A1396" s="0">
        <f>HYPERLINK("https://dl.dropboxusercontent.com/scl/fi/bi8j7oa89gkrivqldfauf/lorelai-114539.jpg?rlkey=rfaemm3nrq2hg1e1qe8rln3ys&amp;dl=0","Click to download Image")</f>
      </c>
      <c r="B1396" s="0">
        <f>HYPERLINK("https://dl.dropboxusercontent.com/scl/fi/lvrn226n6wne3wma8i71t/womens-t-shirt-size-chartslorelai.jpg?rlkey=65vydlsndq898p25ilej1pzao&amp;dl=0","Click to download SizeChart")</f>
      </c>
      <c r="C1396" s="0" t="inlineStr">
        <is>
          <t>Lorelai Womens Long Sleeve Shirt</t>
        </is>
      </c>
      <c r="D1396" s="0" t="inlineStr">
        <is>
          <t>'114539</t>
        </is>
      </c>
      <c r="E1396" s="0" t="inlineStr">
        <is>
          <t>UNI LORELAI W PURPLE:C-L</t>
        </is>
      </c>
      <c r="F1396" s="0" t="inlineStr">
        <is>
          <t>'802114539069</t>
        </is>
      </c>
      <c r="G1396" s="0" t="inlineStr">
        <is>
          <t>WOMENS</t>
        </is>
      </c>
      <c r="H1396" s="0" t="inlineStr">
        <is>
          <t>L</t>
        </is>
      </c>
      <c r="I1396" s="0">
        <v>36.99</v>
      </c>
      <c r="J1396" s="0">
        <v>14</v>
      </c>
    </row>
    <row r="1397" spans="1:10" customHeight="0">
      <c r="A1397" s="0">
        <f>HYPERLINK("https://dl.dropboxusercontent.com/scl/fi/bi8j7oa89gkrivqldfauf/lorelai-114539.jpg?rlkey=rfaemm3nrq2hg1e1qe8rln3ys&amp;dl=0","Click to download Image")</f>
      </c>
      <c r="B1397" s="0">
        <f>HYPERLINK("https://dl.dropboxusercontent.com/scl/fi/lvrn226n6wne3wma8i71t/womens-t-shirt-size-chartslorelai.jpg?rlkey=65vydlsndq898p25ilej1pzao&amp;dl=0","Click to download SizeChart")</f>
      </c>
      <c r="C1397" s="0" t="inlineStr">
        <is>
          <t>Lorelai Womens Long Sleeve Shirt</t>
        </is>
      </c>
      <c r="D1397" s="0" t="inlineStr">
        <is>
          <t>'114539</t>
        </is>
      </c>
      <c r="E1397" s="0" t="inlineStr">
        <is>
          <t>UNI LORELAI W PURPLE:D-XL</t>
        </is>
      </c>
      <c r="F1397" s="0" t="inlineStr">
        <is>
          <t>'802114539076</t>
        </is>
      </c>
      <c r="G1397" s="0" t="inlineStr">
        <is>
          <t>WOMENS</t>
        </is>
      </c>
      <c r="H1397" s="0" t="inlineStr">
        <is>
          <t>XL</t>
        </is>
      </c>
      <c r="I1397" s="0">
        <v>36.99</v>
      </c>
      <c r="J1397" s="0">
        <v>4</v>
      </c>
    </row>
    <row r="1398" spans="1:10" customHeight="0">
      <c r="A1398" s="0">
        <f>HYPERLINK("https://dl.dropboxusercontent.com/scl/fi/bi8j7oa89gkrivqldfauf/lorelai-114539.jpg?rlkey=rfaemm3nrq2hg1e1qe8rln3ys&amp;dl=0","Click to download Image")</f>
      </c>
      <c r="B1398" s="0">
        <f>HYPERLINK("https://dl.dropboxusercontent.com/scl/fi/lvrn226n6wne3wma8i71t/womens-t-shirt-size-chartslorelai.jpg?rlkey=65vydlsndq898p25ilej1pzao&amp;dl=0","Click to download SizeChart")</f>
      </c>
      <c r="C1398" s="0" t="inlineStr">
        <is>
          <t>Lorelai Womens Long Sleeve Shirt</t>
        </is>
      </c>
      <c r="D1398" s="0" t="inlineStr">
        <is>
          <t>'114539</t>
        </is>
      </c>
      <c r="E1398" s="0" t="inlineStr">
        <is>
          <t>UNI LORELAI W PURPLE:E-2XL</t>
        </is>
      </c>
      <c r="F1398" s="0" t="inlineStr">
        <is>
          <t>'802114539083</t>
        </is>
      </c>
      <c r="G1398" s="0" t="inlineStr">
        <is>
          <t>WOMENS</t>
        </is>
      </c>
      <c r="H1398" s="0" t="inlineStr">
        <is>
          <t>2XL</t>
        </is>
      </c>
      <c r="I1398" s="0">
        <v>38.99</v>
      </c>
      <c r="J1398" s="0">
        <v>0</v>
      </c>
    </row>
    <row r="1399" spans="1:10" customHeight="0">
      <c r="A1399" s="0">
        <f>HYPERLINK("https://dl.dropboxusercontent.com/scl/fi/bi8j7oa89gkrivqldfauf/lorelai-114539.jpg?rlkey=rfaemm3nrq2hg1e1qe8rln3ys&amp;dl=0","Click to download Image")</f>
      </c>
      <c r="B1399" s="0">
        <f>HYPERLINK("https://dl.dropboxusercontent.com/scl/fi/lvrn226n6wne3wma8i71t/womens-t-shirt-size-chartslorelai.jpg?rlkey=65vydlsndq898p25ilej1pzao&amp;dl=0","Click to download SizeChart")</f>
      </c>
      <c r="C1399" s="0" t="inlineStr">
        <is>
          <t>Lorelai Womens Long Sleeve Shirt</t>
        </is>
      </c>
      <c r="D1399" s="0" t="inlineStr">
        <is>
          <t>'114539</t>
        </is>
      </c>
      <c r="E1399" s="0" t="inlineStr">
        <is>
          <t>UNI LORELAI W PURPLE:F-3XL</t>
        </is>
      </c>
      <c r="F1399" s="0" t="inlineStr">
        <is>
          <t>'802114539090</t>
        </is>
      </c>
      <c r="G1399" s="0" t="inlineStr">
        <is>
          <t>WOMENS</t>
        </is>
      </c>
      <c r="H1399" s="0" t="inlineStr">
        <is>
          <t>3XL</t>
        </is>
      </c>
      <c r="I1399" s="0">
        <v>38.99</v>
      </c>
      <c r="J1399" s="0">
        <v>2</v>
      </c>
    </row>
    <row r="1400" spans="1:10" customHeight="0">
      <c r="A1400" s="0">
        <f>HYPERLINK("https://dl.dropboxusercontent.com/scl/fi/bi8j7oa89gkrivqldfauf/lorelai-114539.jpg?rlkey=rfaemm3nrq2hg1e1qe8rln3ys&amp;dl=0","Click to download Image")</f>
      </c>
      <c r="B1400" s="0">
        <f>HYPERLINK("https://dl.dropboxusercontent.com/scl/fi/lvrn226n6wne3wma8i71t/womens-t-shirt-size-chartslorelai.jpg?rlkey=65vydlsndq898p25ilej1pzao&amp;dl=0","Click to download SizeChart")</f>
      </c>
      <c r="C1400" s="0" t="inlineStr">
        <is>
          <t>Lorelai Womens Long Sleeve Shirt</t>
        </is>
      </c>
      <c r="D1400" s="0" t="inlineStr">
        <is>
          <t>'114539</t>
        </is>
      </c>
      <c r="E1400" s="0" t="inlineStr">
        <is>
          <t>UNI LORELAI W PURPLE 12 PACK:Z-12PK</t>
        </is>
      </c>
      <c r="F1400" s="0" t="inlineStr">
        <is>
          <t>'802114539991</t>
        </is>
      </c>
      <c r="G1400" s="0" t="inlineStr">
        <is>
          <t>WOMENS</t>
        </is>
      </c>
      <c r="H1400" s="0" t="inlineStr">
        <is>
          <t>12 PACK</t>
        </is>
      </c>
      <c r="I1400" s="0">
        <v>380</v>
      </c>
      <c r="J1400" s="0">
        <v>0</v>
      </c>
    </row>
    <row r="1401" spans="1:10" customHeight="0">
      <c r="A1401" s="0">
        <f>HYPERLINK("https://dl.dropboxusercontent.com/scl/fi/afe6kjquvs3e1u3y8rvh7/luluuniedit.jpg?rlkey=h8gbjgek9z3u4dqtnts40q7m9&amp;dl=0","Click to download Image")</f>
      </c>
      <c r="B1401" s="0">
        <f>HYPERLINK("https://dl.dropboxusercontent.com/scl/fi/zx2keg8zaq29i1tyoyvdm/womens-long-sleeve-size-chartslulu.jpg?rlkey=a6h9k02al4yw2wa6x003t8ivu&amp;dl=0","Click to download SizeChart")</f>
      </c>
      <c r="C1401" s="0" t="inlineStr">
        <is>
          <t>Lulu Women's Plaid Long Sleeve</t>
        </is>
      </c>
      <c r="D1401" s="0" t="inlineStr">
        <is>
          <t>'113140</t>
        </is>
      </c>
      <c r="E1401" s="0" t="inlineStr">
        <is>
          <t>UNI LULU W ALMOND:113140A-S</t>
        </is>
      </c>
      <c r="F1401" s="0" t="inlineStr">
        <is>
          <t>'802113140044</t>
        </is>
      </c>
      <c r="G1401" s="0" t="inlineStr">
        <is>
          <t>WOMENS</t>
        </is>
      </c>
      <c r="H1401" s="0" t="inlineStr">
        <is>
          <t>S</t>
        </is>
      </c>
      <c r="I1401" s="0">
        <v>44.99</v>
      </c>
      <c r="J1401" s="0">
        <v>6</v>
      </c>
    </row>
    <row r="1402" spans="1:10" customHeight="0">
      <c r="A1402" s="0">
        <f>HYPERLINK("https://dl.dropboxusercontent.com/scl/fi/afe6kjquvs3e1u3y8rvh7/luluuniedit.jpg?rlkey=h8gbjgek9z3u4dqtnts40q7m9&amp;dl=0","Click to download Image")</f>
      </c>
      <c r="B1402" s="0">
        <f>HYPERLINK("https://dl.dropboxusercontent.com/scl/fi/zx2keg8zaq29i1tyoyvdm/womens-long-sleeve-size-chartslulu.jpg?rlkey=a6h9k02al4yw2wa6x003t8ivu&amp;dl=0","Click to download SizeChart")</f>
      </c>
      <c r="C1402" s="0" t="inlineStr">
        <is>
          <t>Lulu Women's Plaid Long Sleeve</t>
        </is>
      </c>
      <c r="D1402" s="0" t="inlineStr">
        <is>
          <t>'113140</t>
        </is>
      </c>
      <c r="E1402" s="0" t="inlineStr">
        <is>
          <t>UNI LULU W ALMOND:113140B-M</t>
        </is>
      </c>
      <c r="F1402" s="0" t="inlineStr">
        <is>
          <t>'802113140051</t>
        </is>
      </c>
      <c r="G1402" s="0" t="inlineStr">
        <is>
          <t>WOMENS</t>
        </is>
      </c>
      <c r="H1402" s="0" t="inlineStr">
        <is>
          <t>M</t>
        </is>
      </c>
      <c r="I1402" s="0">
        <v>44.99</v>
      </c>
      <c r="J1402" s="0">
        <v>11</v>
      </c>
    </row>
    <row r="1403" spans="1:10" customHeight="0">
      <c r="A1403" s="0">
        <f>HYPERLINK("https://dl.dropboxusercontent.com/scl/fi/afe6kjquvs3e1u3y8rvh7/luluuniedit.jpg?rlkey=h8gbjgek9z3u4dqtnts40q7m9&amp;dl=0","Click to download Image")</f>
      </c>
      <c r="B1403" s="0">
        <f>HYPERLINK("https://dl.dropboxusercontent.com/scl/fi/zx2keg8zaq29i1tyoyvdm/womens-long-sleeve-size-chartslulu.jpg?rlkey=a6h9k02al4yw2wa6x003t8ivu&amp;dl=0","Click to download SizeChart")</f>
      </c>
      <c r="C1403" s="0" t="inlineStr">
        <is>
          <t>Lulu Women's Plaid Long Sleeve</t>
        </is>
      </c>
      <c r="D1403" s="0" t="inlineStr">
        <is>
          <t>'113140</t>
        </is>
      </c>
      <c r="E1403" s="0" t="inlineStr">
        <is>
          <t>UNI LULU W ALMOND:113140C-L</t>
        </is>
      </c>
      <c r="F1403" s="0" t="inlineStr">
        <is>
          <t>'802113140068</t>
        </is>
      </c>
      <c r="G1403" s="0" t="inlineStr">
        <is>
          <t>WOMENS</t>
        </is>
      </c>
      <c r="H1403" s="0" t="inlineStr">
        <is>
          <t>L</t>
        </is>
      </c>
      <c r="I1403" s="0">
        <v>44.99</v>
      </c>
      <c r="J1403" s="0">
        <v>12</v>
      </c>
    </row>
    <row r="1404" spans="1:10" customHeight="0">
      <c r="A1404" s="0">
        <f>HYPERLINK("https://dl.dropboxusercontent.com/scl/fi/afe6kjquvs3e1u3y8rvh7/luluuniedit.jpg?rlkey=h8gbjgek9z3u4dqtnts40q7m9&amp;dl=0","Click to download Image")</f>
      </c>
      <c r="B1404" s="0">
        <f>HYPERLINK("https://dl.dropboxusercontent.com/scl/fi/zx2keg8zaq29i1tyoyvdm/womens-long-sleeve-size-chartslulu.jpg?rlkey=a6h9k02al4yw2wa6x003t8ivu&amp;dl=0","Click to download SizeChart")</f>
      </c>
      <c r="C1404" s="0" t="inlineStr">
        <is>
          <t>Lulu Women's Plaid Long Sleeve</t>
        </is>
      </c>
      <c r="D1404" s="0" t="inlineStr">
        <is>
          <t>'113140</t>
        </is>
      </c>
      <c r="E1404" s="0" t="inlineStr">
        <is>
          <t>UNI LULU W ALMOND:113140D-XL</t>
        </is>
      </c>
      <c r="F1404" s="0" t="inlineStr">
        <is>
          <t>'802113140075</t>
        </is>
      </c>
      <c r="G1404" s="0" t="inlineStr">
        <is>
          <t>WOMENS</t>
        </is>
      </c>
      <c r="H1404" s="0" t="inlineStr">
        <is>
          <t>XL</t>
        </is>
      </c>
      <c r="I1404" s="0">
        <v>44.99</v>
      </c>
      <c r="J1404" s="0">
        <v>6</v>
      </c>
    </row>
    <row r="1405" spans="1:10" customHeight="0">
      <c r="A1405" s="0">
        <f>HYPERLINK("https://dl.dropboxusercontent.com/scl/fi/afe6kjquvs3e1u3y8rvh7/luluuniedit.jpg?rlkey=h8gbjgek9z3u4dqtnts40q7m9&amp;dl=0","Click to download Image")</f>
      </c>
      <c r="B1405" s="0">
        <f>HYPERLINK("https://dl.dropboxusercontent.com/scl/fi/zx2keg8zaq29i1tyoyvdm/womens-long-sleeve-size-chartslulu.jpg?rlkey=a6h9k02al4yw2wa6x003t8ivu&amp;dl=0","Click to download SizeChart")</f>
      </c>
      <c r="C1405" s="0" t="inlineStr">
        <is>
          <t>Lulu Women's Plaid Long Sleeve</t>
        </is>
      </c>
      <c r="D1405" s="0" t="inlineStr">
        <is>
          <t>'113140</t>
        </is>
      </c>
      <c r="E1405" s="0" t="inlineStr">
        <is>
          <t>UNI LULU W ALMOND:113140E-2XL</t>
        </is>
      </c>
      <c r="F1405" s="0" t="inlineStr">
        <is>
          <t>'802113140082</t>
        </is>
      </c>
      <c r="G1405" s="0" t="inlineStr">
        <is>
          <t>WOMENS</t>
        </is>
      </c>
      <c r="H1405" s="0" t="inlineStr">
        <is>
          <t>2XL</t>
        </is>
      </c>
      <c r="I1405" s="0">
        <v>46.99</v>
      </c>
      <c r="J1405" s="0">
        <v>1</v>
      </c>
    </row>
    <row r="1406" spans="1:10" customHeight="0">
      <c r="A1406" s="0">
        <f>HYPERLINK("https://dl.dropboxusercontent.com/scl/fi/afe6kjquvs3e1u3y8rvh7/luluuniedit.jpg?rlkey=h8gbjgek9z3u4dqtnts40q7m9&amp;dl=0","Click to download Image")</f>
      </c>
      <c r="B1406" s="0">
        <f>HYPERLINK("https://dl.dropboxusercontent.com/scl/fi/zx2keg8zaq29i1tyoyvdm/womens-long-sleeve-size-chartslulu.jpg?rlkey=a6h9k02al4yw2wa6x003t8ivu&amp;dl=0","Click to download SizeChart")</f>
      </c>
      <c r="C1406" s="0" t="inlineStr">
        <is>
          <t>Lulu Women's Plaid Long Sleeve</t>
        </is>
      </c>
      <c r="D1406" s="0" t="inlineStr">
        <is>
          <t>'113140</t>
        </is>
      </c>
      <c r="E1406" s="0" t="inlineStr">
        <is>
          <t>UNI LULU W ALMOND:113140F-3XL</t>
        </is>
      </c>
      <c r="F1406" s="0" t="inlineStr">
        <is>
          <t>'802113140099</t>
        </is>
      </c>
      <c r="G1406" s="0" t="inlineStr">
        <is>
          <t>WOMENS</t>
        </is>
      </c>
      <c r="H1406" s="0" t="inlineStr">
        <is>
          <t>3XL</t>
        </is>
      </c>
      <c r="I1406" s="0">
        <v>46.99</v>
      </c>
      <c r="J1406" s="0">
        <v>3</v>
      </c>
    </row>
    <row r="1407" spans="1:10" customHeight="0">
      <c r="A1407" s="0">
        <f>HYPERLINK("https://dl.dropboxusercontent.com/scl/fi/afe6kjquvs3e1u3y8rvh7/luluuniedit.jpg?rlkey=h8gbjgek9z3u4dqtnts40q7m9&amp;dl=0","Click to download Image")</f>
      </c>
      <c r="B1407" s="0">
        <f>HYPERLINK("https://dl.dropboxusercontent.com/scl/fi/zx2keg8zaq29i1tyoyvdm/womens-long-sleeve-size-chartslulu.jpg?rlkey=a6h9k02al4yw2wa6x003t8ivu&amp;dl=0","Click to download SizeChart")</f>
      </c>
      <c r="C1407" s="0" t="inlineStr">
        <is>
          <t>Lulu Women's Plaid Long Sleeve</t>
        </is>
      </c>
      <c r="D1407" s="0" t="inlineStr">
        <is>
          <t>'113140</t>
        </is>
      </c>
      <c r="E1407" s="0" t="inlineStr">
        <is>
          <t>UNI LULU W ALMOND 12 PACK:113140Z-12PK</t>
        </is>
      </c>
      <c r="F1407" s="0" t="inlineStr">
        <is>
          <t>'802113140990</t>
        </is>
      </c>
      <c r="G1407" s="0" t="inlineStr">
        <is>
          <t>WOMENS</t>
        </is>
      </c>
      <c r="H1407" s="0" t="inlineStr">
        <is>
          <t>12 PACK</t>
        </is>
      </c>
      <c r="I1407" s="0">
        <v>460</v>
      </c>
      <c r="J1407" s="0">
        <v>0</v>
      </c>
    </row>
    <row r="1408" spans="1:10" customHeight="0">
      <c r="A1408" s="0">
        <f>HYPERLINK("https://dl.dropboxusercontent.com/scl/fi/hvr4k0ss5ljbbo5ljeevi/116205-f.jpg?rlkey=8zwjp0p1xdro4gd25ka173tsm&amp;dl=0","Click to download Image")</f>
      </c>
      <c r="B1408" s="0">
        <f>HYPERLINK("https://dl.dropboxusercontent.com/scl/fi/135ogdl5khi3s93u1nbiq/graphic-update22022-youth.jpg?rlkey=rd7ecl9472tcpg15x9h8yvrbq&amp;dl=0","Click to download SizeChart")</f>
      </c>
      <c r="C1408" s="0" t="inlineStr">
        <is>
          <t>Chance Youth 1/4 Zip Sweatshirt</t>
        </is>
      </c>
      <c r="D1408" s="0" t="inlineStr">
        <is>
          <t>'116198</t>
        </is>
      </c>
      <c r="E1408" s="0" t="inlineStr">
        <is>
          <t>UNI CHANCE Y GREY:116198B-YS</t>
        </is>
      </c>
      <c r="F1408" s="0" t="inlineStr">
        <is>
          <t>'802116198011</t>
        </is>
      </c>
      <c r="G1408" s="0" t="inlineStr">
        <is>
          <t>YOUTH</t>
        </is>
      </c>
      <c r="H1408" s="0" t="inlineStr">
        <is>
          <t>YS</t>
        </is>
      </c>
      <c r="I1408" s="0">
        <v>44.99</v>
      </c>
      <c r="J1408" s="0">
        <v>5</v>
      </c>
    </row>
    <row r="1409" spans="1:10" customHeight="0">
      <c r="A1409" s="0">
        <f>HYPERLINK("https://dl.dropboxusercontent.com/scl/fi/hvr4k0ss5ljbbo5ljeevi/116205-f.jpg?rlkey=8zwjp0p1xdro4gd25ka173tsm&amp;dl=0","Click to download Image")</f>
      </c>
      <c r="B1409" s="0">
        <f>HYPERLINK("https://dl.dropboxusercontent.com/scl/fi/135ogdl5khi3s93u1nbiq/graphic-update22022-youth.jpg?rlkey=rd7ecl9472tcpg15x9h8yvrbq&amp;dl=0","Click to download SizeChart")</f>
      </c>
      <c r="C1409" s="0" t="inlineStr">
        <is>
          <t>Chance Youth 1/4 Zip Sweatshirt</t>
        </is>
      </c>
      <c r="D1409" s="0" t="inlineStr">
        <is>
          <t>'116198</t>
        </is>
      </c>
      <c r="E1409" s="0" t="inlineStr">
        <is>
          <t>UNI CHANCE Y GREY:116198C-YM</t>
        </is>
      </c>
      <c r="F1409" s="0" t="inlineStr">
        <is>
          <t>'802116198028</t>
        </is>
      </c>
      <c r="G1409" s="0" t="inlineStr">
        <is>
          <t>YOUTH</t>
        </is>
      </c>
      <c r="H1409" s="0" t="inlineStr">
        <is>
          <t>YM</t>
        </is>
      </c>
      <c r="I1409" s="0">
        <v>44.99</v>
      </c>
      <c r="J1409" s="0">
        <v>6</v>
      </c>
    </row>
    <row r="1410" spans="1:10" customHeight="0">
      <c r="A1410" s="0">
        <f>HYPERLINK("https://dl.dropboxusercontent.com/scl/fi/hvr4k0ss5ljbbo5ljeevi/116205-f.jpg?rlkey=8zwjp0p1xdro4gd25ka173tsm&amp;dl=0","Click to download Image")</f>
      </c>
      <c r="B1410" s="0">
        <f>HYPERLINK("https://dl.dropboxusercontent.com/scl/fi/135ogdl5khi3s93u1nbiq/graphic-update22022-youth.jpg?rlkey=rd7ecl9472tcpg15x9h8yvrbq&amp;dl=0","Click to download SizeChart")</f>
      </c>
      <c r="C1410" s="0" t="inlineStr">
        <is>
          <t>Chance Youth 1/4 Zip Sweatshirt</t>
        </is>
      </c>
      <c r="D1410" s="0" t="inlineStr">
        <is>
          <t>'116198</t>
        </is>
      </c>
      <c r="E1410" s="0" t="inlineStr">
        <is>
          <t>UNI CHANCE Y GREY:116198D-YL</t>
        </is>
      </c>
      <c r="F1410" s="0" t="inlineStr">
        <is>
          <t>'802116198035</t>
        </is>
      </c>
      <c r="G1410" s="0" t="inlineStr">
        <is>
          <t>YOUTH</t>
        </is>
      </c>
      <c r="H1410" s="0" t="inlineStr">
        <is>
          <t>YL</t>
        </is>
      </c>
      <c r="I1410" s="0">
        <v>44.99</v>
      </c>
      <c r="J1410" s="0">
        <v>6</v>
      </c>
    </row>
    <row r="1411" spans="1:10" customHeight="0">
      <c r="A1411" s="0">
        <f>HYPERLINK("https://dl.dropboxusercontent.com/scl/fi/hvr4k0ss5ljbbo5ljeevi/116205-f.jpg?rlkey=8zwjp0p1xdro4gd25ka173tsm&amp;dl=0","Click to download Image")</f>
      </c>
      <c r="B1411" s="0">
        <f>HYPERLINK("https://dl.dropboxusercontent.com/scl/fi/135ogdl5khi3s93u1nbiq/graphic-update22022-youth.jpg?rlkey=rd7ecl9472tcpg15x9h8yvrbq&amp;dl=0","Click to download SizeChart")</f>
      </c>
      <c r="C1411" s="0" t="inlineStr">
        <is>
          <t>Chance Youth 1/4 Zip Sweatshirt</t>
        </is>
      </c>
      <c r="D1411" s="0" t="inlineStr">
        <is>
          <t>'116198</t>
        </is>
      </c>
      <c r="E1411" s="0" t="inlineStr">
        <is>
          <t>UNI CHANCE Y GREY:116198E-YXL</t>
        </is>
      </c>
      <c r="F1411" s="0" t="inlineStr">
        <is>
          <t>'802116198042</t>
        </is>
      </c>
      <c r="G1411" s="0" t="inlineStr">
        <is>
          <t>YOUTH</t>
        </is>
      </c>
      <c r="H1411" s="0" t="inlineStr">
        <is>
          <t>YXL</t>
        </is>
      </c>
      <c r="I1411" s="0">
        <v>44.99</v>
      </c>
      <c r="J1411" s="0">
        <v>6</v>
      </c>
    </row>
    <row r="1412" spans="1:10" customHeight="0">
      <c r="A1412" s="0">
        <f>HYPERLINK("https://dl.dropboxusercontent.com/scl/fi/hvr4k0ss5ljbbo5ljeevi/116205-f.jpg?rlkey=8zwjp0p1xdro4gd25ka173tsm&amp;dl=0","Click to download Image")</f>
      </c>
      <c r="B1412" s="0">
        <f>HYPERLINK("https://dl.dropboxusercontent.com/scl/fi/135ogdl5khi3s93u1nbiq/graphic-update22022-youth.jpg?rlkey=rd7ecl9472tcpg15x9h8yvrbq&amp;dl=0","Click to download SizeChart")</f>
      </c>
      <c r="C1412" s="0" t="inlineStr">
        <is>
          <t>Chance Youth 1/4 Zip Sweatshirt</t>
        </is>
      </c>
      <c r="D1412" s="0" t="inlineStr">
        <is>
          <t>'116198</t>
        </is>
      </c>
      <c r="E1412" s="0" t="inlineStr">
        <is>
          <t>UNI CHANCE Y GREY 12 PACK:116198Z-12PK</t>
        </is>
      </c>
      <c r="F1412" s="0" t="inlineStr">
        <is>
          <t>'802116198998</t>
        </is>
      </c>
      <c r="G1412" s="0" t="inlineStr">
        <is>
          <t>YOUTH</t>
        </is>
      </c>
      <c r="H1412" s="0" t="inlineStr">
        <is>
          <t>12 PACK</t>
        </is>
      </c>
      <c r="I1412" s="0">
        <v>450</v>
      </c>
      <c r="J1412" s="0">
        <v>0</v>
      </c>
    </row>
    <row r="1413" spans="1:10" customHeight="0">
      <c r="A1413" s="0">
        <f>HYPERLINK("https://dl.dropboxusercontent.com/scl/fi/lts3yscyl0rj46m4ck13h/116205-f.jpg?rlkey=qyg5jjepxc7csoxhija3lla6v&amp;dl=0","Click to download Image")</f>
      </c>
      <c r="B1413" s="0">
        <f>HYPERLINK("https://dl.dropboxusercontent.com/scl/fi/360wa4yj7ce7qa45114hk/graphic-update22022-toddler.jpg?rlkey=fljra8q5ad6mgvite8wpxiauo&amp;dl=0","Click to download SizeChart")</f>
      </c>
      <c r="C1413" s="0" t="inlineStr">
        <is>
          <t>Chance Toddler 1/4 Zip Sweatshirt</t>
        </is>
      </c>
      <c r="D1413" s="0" t="inlineStr">
        <is>
          <t>'116205</t>
        </is>
      </c>
      <c r="E1413" s="0" t="inlineStr">
        <is>
          <t>UNI CHANCE T GREY:116205A-2T</t>
        </is>
      </c>
      <c r="F1413" s="0" t="inlineStr">
        <is>
          <t>'802116205085</t>
        </is>
      </c>
      <c r="G1413" s="0" t="inlineStr">
        <is>
          <t>TODDLER</t>
        </is>
      </c>
      <c r="H1413" s="0" t="inlineStr">
        <is>
          <t>2T</t>
        </is>
      </c>
      <c r="I1413" s="0">
        <v>44.99</v>
      </c>
      <c r="J1413" s="0">
        <v>6</v>
      </c>
    </row>
    <row r="1414" spans="1:10" customHeight="0">
      <c r="A1414" s="0">
        <f>HYPERLINK("https://dl.dropboxusercontent.com/scl/fi/lts3yscyl0rj46m4ck13h/116205-f.jpg?rlkey=qyg5jjepxc7csoxhija3lla6v&amp;dl=0","Click to download Image")</f>
      </c>
      <c r="B1414" s="0">
        <f>HYPERLINK("https://dl.dropboxusercontent.com/scl/fi/360wa4yj7ce7qa45114hk/graphic-update22022-toddler.jpg?rlkey=fljra8q5ad6mgvite8wpxiauo&amp;dl=0","Click to download SizeChart")</f>
      </c>
      <c r="C1414" s="0" t="inlineStr">
        <is>
          <t>Chance Toddler 1/4 Zip Sweatshirt</t>
        </is>
      </c>
      <c r="D1414" s="0" t="inlineStr">
        <is>
          <t>'116205</t>
        </is>
      </c>
      <c r="E1414" s="0" t="inlineStr">
        <is>
          <t>UNI CHANCE T GREY:116205B-3T</t>
        </is>
      </c>
      <c r="F1414" s="0" t="inlineStr">
        <is>
          <t>'802116205092</t>
        </is>
      </c>
      <c r="G1414" s="0" t="inlineStr">
        <is>
          <t>TODDLER</t>
        </is>
      </c>
      <c r="H1414" s="0" t="inlineStr">
        <is>
          <t>3T</t>
        </is>
      </c>
      <c r="I1414" s="0">
        <v>44.99</v>
      </c>
      <c r="J1414" s="0">
        <v>7</v>
      </c>
    </row>
    <row r="1415" spans="1:10" customHeight="0">
      <c r="A1415" s="0">
        <f>HYPERLINK("https://dl.dropboxusercontent.com/scl/fi/lts3yscyl0rj46m4ck13h/116205-f.jpg?rlkey=qyg5jjepxc7csoxhija3lla6v&amp;dl=0","Click to download Image")</f>
      </c>
      <c r="B1415" s="0">
        <f>HYPERLINK("https://dl.dropboxusercontent.com/scl/fi/360wa4yj7ce7qa45114hk/graphic-update22022-toddler.jpg?rlkey=fljra8q5ad6mgvite8wpxiauo&amp;dl=0","Click to download SizeChart")</f>
      </c>
      <c r="C1415" s="0" t="inlineStr">
        <is>
          <t>Chance Toddler 1/4 Zip Sweatshirt</t>
        </is>
      </c>
      <c r="D1415" s="0" t="inlineStr">
        <is>
          <t>'116205</t>
        </is>
      </c>
      <c r="E1415" s="0" t="inlineStr">
        <is>
          <t>UNI CHANCE T GREY:116205C-4T</t>
        </is>
      </c>
      <c r="F1415" s="0" t="inlineStr">
        <is>
          <t>'802116205108</t>
        </is>
      </c>
      <c r="G1415" s="0" t="inlineStr">
        <is>
          <t>TODDLER</t>
        </is>
      </c>
      <c r="H1415" s="0" t="inlineStr">
        <is>
          <t>4T</t>
        </is>
      </c>
      <c r="I1415" s="0">
        <v>44.99</v>
      </c>
      <c r="J1415" s="0">
        <v>6</v>
      </c>
    </row>
    <row r="1416" spans="1:10" customHeight="0">
      <c r="A1416" s="0">
        <f>HYPERLINK("https://dl.dropboxusercontent.com/scl/fi/lts3yscyl0rj46m4ck13h/116205-f.jpg?rlkey=qyg5jjepxc7csoxhija3lla6v&amp;dl=0","Click to download Image")</f>
      </c>
      <c r="B1416" s="0">
        <f>HYPERLINK("https://dl.dropboxusercontent.com/scl/fi/360wa4yj7ce7qa45114hk/graphic-update22022-toddler.jpg?rlkey=fljra8q5ad6mgvite8wpxiauo&amp;dl=0","Click to download SizeChart")</f>
      </c>
      <c r="C1416" s="0" t="inlineStr">
        <is>
          <t>Chance Toddler 1/4 Zip Sweatshirt</t>
        </is>
      </c>
      <c r="D1416" s="0" t="inlineStr">
        <is>
          <t>'116205</t>
        </is>
      </c>
      <c r="E1416" s="0" t="inlineStr">
        <is>
          <t>UNI CHANCE T GREY:116205D-5T</t>
        </is>
      </c>
      <c r="F1416" s="0" t="inlineStr">
        <is>
          <t>'802116205115</t>
        </is>
      </c>
      <c r="G1416" s="0" t="inlineStr">
        <is>
          <t>TODDLER</t>
        </is>
      </c>
      <c r="H1416" s="0" t="inlineStr">
        <is>
          <t>5T</t>
        </is>
      </c>
      <c r="I1416" s="0">
        <v>44.99</v>
      </c>
      <c r="J1416" s="0">
        <v>7</v>
      </c>
    </row>
    <row r="1417" spans="1:10" customHeight="0">
      <c r="A1417" s="0">
        <f>HYPERLINK("https://dl.dropboxusercontent.com/scl/fi/lts3yscyl0rj46m4ck13h/116205-f.jpg?rlkey=qyg5jjepxc7csoxhija3lla6v&amp;dl=0","Click to download Image")</f>
      </c>
      <c r="B1417" s="0">
        <f>HYPERLINK("https://dl.dropboxusercontent.com/scl/fi/360wa4yj7ce7qa45114hk/graphic-update22022-toddler.jpg?rlkey=fljra8q5ad6mgvite8wpxiauo&amp;dl=0","Click to download SizeChart")</f>
      </c>
      <c r="C1417" s="0" t="inlineStr">
        <is>
          <t>Chance Toddler 1/4 Zip Sweatshirt</t>
        </is>
      </c>
      <c r="D1417" s="0" t="inlineStr">
        <is>
          <t>'116205</t>
        </is>
      </c>
      <c r="E1417" s="0" t="inlineStr">
        <is>
          <t>UNI CHANCE T GREY 12 PACK:116205Z-12PK</t>
        </is>
      </c>
      <c r="F1417" s="0" t="inlineStr">
        <is>
          <t>'802116205993</t>
        </is>
      </c>
      <c r="G1417" s="0" t="inlineStr">
        <is>
          <t>TODDLER</t>
        </is>
      </c>
      <c r="H1417" s="0" t="inlineStr">
        <is>
          <t>12 PACK</t>
        </is>
      </c>
      <c r="I1417" s="0">
        <v>450</v>
      </c>
      <c r="J1417" s="0">
        <v>0</v>
      </c>
    </row>
    <row r="1418" spans="1:10" customHeight="0">
      <c r="A1418" s="0">
        <f>HYPERLINK("https://dl.dropboxusercontent.com/scl/fi/cn7lxa35uuqlky2ysko80/11621368683.jpg?rlkey=yrk3xgfli27f65hz2qp0mu5ks&amp;dl=0","Click to download Image")</f>
      </c>
      <c r="B1418" s="0">
        <f>HYPERLINK("https://dl.dropboxusercontent.com/scl/fi/kg8aggtkgsvteswisx92e/graphic-update22022-infant.jpg?rlkey=zyqlirr3vvja1h8vglux97enb&amp;dl=0","Click to download SizeChart")</f>
      </c>
      <c r="C1418" s="0" t="inlineStr">
        <is>
          <t>Tia Infant Set</t>
        </is>
      </c>
      <c r="D1418" s="0" t="inlineStr">
        <is>
          <t>'114707</t>
        </is>
      </c>
      <c r="E1418" s="0" t="inlineStr">
        <is>
          <t>UNI TIA I OLD GOLD:114707A-0-3M</t>
        </is>
      </c>
      <c r="F1418" s="0" t="inlineStr">
        <is>
          <t>'802114707000</t>
        </is>
      </c>
      <c r="G1418" s="0" t="inlineStr">
        <is>
          <t>INFANT</t>
        </is>
      </c>
      <c r="H1418" s="0" t="inlineStr">
        <is>
          <t>0-3M</t>
        </is>
      </c>
      <c r="I1418" s="0">
        <v>32.99</v>
      </c>
      <c r="J1418" s="0">
        <v>11</v>
      </c>
    </row>
    <row r="1419" spans="1:10" customHeight="0">
      <c r="A1419" s="0">
        <f>HYPERLINK("https://dl.dropboxusercontent.com/scl/fi/cn7lxa35uuqlky2ysko80/11621368683.jpg?rlkey=yrk3xgfli27f65hz2qp0mu5ks&amp;dl=0","Click to download Image")</f>
      </c>
      <c r="B1419" s="0">
        <f>HYPERLINK("https://dl.dropboxusercontent.com/scl/fi/kg8aggtkgsvteswisx92e/graphic-update22022-infant.jpg?rlkey=zyqlirr3vvja1h8vglux97enb&amp;dl=0","Click to download SizeChart")</f>
      </c>
      <c r="C1419" s="0" t="inlineStr">
        <is>
          <t>Tia Infant Set</t>
        </is>
      </c>
      <c r="D1419" s="0" t="inlineStr">
        <is>
          <t>'114707</t>
        </is>
      </c>
      <c r="E1419" s="0" t="inlineStr">
        <is>
          <t>UNI TIA I OLD GOLD:114707B-3-6M</t>
        </is>
      </c>
      <c r="F1419" s="0" t="inlineStr">
        <is>
          <t>'802114707017</t>
        </is>
      </c>
      <c r="G1419" s="0" t="inlineStr">
        <is>
          <t>INFANT</t>
        </is>
      </c>
      <c r="H1419" s="0" t="inlineStr">
        <is>
          <t>3-6M</t>
        </is>
      </c>
      <c r="I1419" s="0">
        <v>32.99</v>
      </c>
      <c r="J1419" s="0">
        <v>13</v>
      </c>
    </row>
    <row r="1420" spans="1:10" customHeight="0">
      <c r="A1420" s="0">
        <f>HYPERLINK("https://dl.dropboxusercontent.com/scl/fi/cn7lxa35uuqlky2ysko80/11621368683.jpg?rlkey=yrk3xgfli27f65hz2qp0mu5ks&amp;dl=0","Click to download Image")</f>
      </c>
      <c r="B1420" s="0">
        <f>HYPERLINK("https://dl.dropboxusercontent.com/scl/fi/kg8aggtkgsvteswisx92e/graphic-update22022-infant.jpg?rlkey=zyqlirr3vvja1h8vglux97enb&amp;dl=0","Click to download SizeChart")</f>
      </c>
      <c r="C1420" s="0" t="inlineStr">
        <is>
          <t>Tia Infant Set</t>
        </is>
      </c>
      <c r="D1420" s="0" t="inlineStr">
        <is>
          <t>'114707</t>
        </is>
      </c>
      <c r="E1420" s="0" t="inlineStr">
        <is>
          <t>UNI TIA I OLD GOLD:114707C-6-9M</t>
        </is>
      </c>
      <c r="F1420" s="0" t="inlineStr">
        <is>
          <t>'802114707024</t>
        </is>
      </c>
      <c r="G1420" s="0" t="inlineStr">
        <is>
          <t>INFANT</t>
        </is>
      </c>
      <c r="H1420" s="0" t="inlineStr">
        <is>
          <t>6-9M</t>
        </is>
      </c>
      <c r="I1420" s="0">
        <v>32.99</v>
      </c>
      <c r="J1420" s="0">
        <v>13</v>
      </c>
    </row>
    <row r="1421" spans="1:10" customHeight="0">
      <c r="A1421" s="0">
        <f>HYPERLINK("https://dl.dropboxusercontent.com/scl/fi/cn7lxa35uuqlky2ysko80/11621368683.jpg?rlkey=yrk3xgfli27f65hz2qp0mu5ks&amp;dl=0","Click to download Image")</f>
      </c>
      <c r="B1421" s="0">
        <f>HYPERLINK("https://dl.dropboxusercontent.com/scl/fi/kg8aggtkgsvteswisx92e/graphic-update22022-infant.jpg?rlkey=zyqlirr3vvja1h8vglux97enb&amp;dl=0","Click to download SizeChart")</f>
      </c>
      <c r="C1421" s="0" t="inlineStr">
        <is>
          <t>Tia Infant Set</t>
        </is>
      </c>
      <c r="D1421" s="0" t="inlineStr">
        <is>
          <t>'114707</t>
        </is>
      </c>
      <c r="E1421" s="0" t="inlineStr">
        <is>
          <t>UNI TIA I OLD GOLD:114707F-12M</t>
        </is>
      </c>
      <c r="F1421" s="0" t="inlineStr">
        <is>
          <t>'802114707031</t>
        </is>
      </c>
      <c r="G1421" s="0" t="inlineStr">
        <is>
          <t>INFANT</t>
        </is>
      </c>
      <c r="H1421" s="0" t="inlineStr">
        <is>
          <t>12M</t>
        </is>
      </c>
      <c r="I1421" s="0">
        <v>32.99</v>
      </c>
      <c r="J1421" s="0">
        <v>9</v>
      </c>
    </row>
    <row r="1422" spans="1:10" customHeight="0">
      <c r="A1422" s="0">
        <f>HYPERLINK("https://dl.dropboxusercontent.com/scl/fi/cn7lxa35uuqlky2ysko80/11621368683.jpg?rlkey=yrk3xgfli27f65hz2qp0mu5ks&amp;dl=0","Click to download Image")</f>
      </c>
      <c r="B1422" s="0">
        <f>HYPERLINK("https://dl.dropboxusercontent.com/scl/fi/kg8aggtkgsvteswisx92e/graphic-update22022-infant.jpg?rlkey=zyqlirr3vvja1h8vglux97enb&amp;dl=0","Click to download SizeChart")</f>
      </c>
      <c r="C1422" s="0" t="inlineStr">
        <is>
          <t>Tia Infant Set</t>
        </is>
      </c>
      <c r="D1422" s="0" t="inlineStr">
        <is>
          <t>'114707</t>
        </is>
      </c>
      <c r="E1422" s="0" t="inlineStr">
        <is>
          <t>UNI TIA I OLD GOLD 12 PACK:114707Z-12PK</t>
        </is>
      </c>
      <c r="F1422" s="0" t="inlineStr">
        <is>
          <t>'802114707994</t>
        </is>
      </c>
      <c r="G1422" s="0" t="inlineStr">
        <is>
          <t>INFANT</t>
        </is>
      </c>
      <c r="H1422" s="0" t="inlineStr">
        <is>
          <t>12 PACK</t>
        </is>
      </c>
      <c r="I1422" s="0">
        <v>320</v>
      </c>
      <c r="J1422" s="0">
        <v>0</v>
      </c>
    </row>
    <row r="1423" spans="1:10" customHeight="0">
      <c r="A1423" s="0">
        <f>HYPERLINK("https://dl.dropboxusercontent.com/scl/fi/vn5vya6f4lspu4phn4e62/109246-af.jpg?rlkey=gadoa7tjryxz66hb5i4r8qo2o&amp;dl=0","Click to download Image")</f>
      </c>
      <c r="B1423" s="0">
        <f>HYPERLINK("https://dl.dropboxusercontent.com/scl/fi/0h710c5oejyhjdo72waw2/mens-hoodie-size-chartsathens.jpg?rlkey=ru15xlavvcmxobperhahs0dcr&amp;dl=0","Click to download SizeChart")</f>
      </c>
      <c r="C1423" s="0" t="inlineStr">
        <is>
          <t>Athens Men's Hoodie</t>
        </is>
      </c>
      <c r="D1423" s="0" t="inlineStr">
        <is>
          <t>'109253</t>
        </is>
      </c>
      <c r="E1423" s="0" t="inlineStr">
        <is>
          <t>UNI  UNI ATHENS:109253A-S</t>
        </is>
      </c>
      <c r="F1423" s="0" t="inlineStr">
        <is>
          <t>'800109253013</t>
        </is>
      </c>
      <c r="G1423" s="0" t="inlineStr">
        <is>
          <t>MENS</t>
        </is>
      </c>
      <c r="H1423" s="0" t="inlineStr">
        <is>
          <t>S</t>
        </is>
      </c>
      <c r="I1423" s="0">
        <v>49.99</v>
      </c>
      <c r="J1423" s="0">
        <v>3</v>
      </c>
    </row>
    <row r="1424" spans="1:10" customHeight="0">
      <c r="A1424" s="0">
        <f>HYPERLINK("https://dl.dropboxusercontent.com/scl/fi/vn5vya6f4lspu4phn4e62/109246-af.jpg?rlkey=gadoa7tjryxz66hb5i4r8qo2o&amp;dl=0","Click to download Image")</f>
      </c>
      <c r="B1424" s="0">
        <f>HYPERLINK("https://dl.dropboxusercontent.com/scl/fi/0h710c5oejyhjdo72waw2/mens-hoodie-size-chartsathens.jpg?rlkey=ru15xlavvcmxobperhahs0dcr&amp;dl=0","Click to download SizeChart")</f>
      </c>
      <c r="C1424" s="0" t="inlineStr">
        <is>
          <t>Athens Men's Hoodie</t>
        </is>
      </c>
      <c r="D1424" s="0" t="inlineStr">
        <is>
          <t>'109253</t>
        </is>
      </c>
      <c r="E1424" s="0" t="inlineStr">
        <is>
          <t>UNI ATHENS:109253B-M</t>
        </is>
      </c>
      <c r="F1424" s="0" t="inlineStr">
        <is>
          <t>'800109253020</t>
        </is>
      </c>
      <c r="G1424" s="0" t="inlineStr">
        <is>
          <t>MENS</t>
        </is>
      </c>
      <c r="H1424" s="0" t="inlineStr">
        <is>
          <t>M</t>
        </is>
      </c>
      <c r="I1424" s="0">
        <v>49.99</v>
      </c>
      <c r="J1424" s="0">
        <v>8</v>
      </c>
    </row>
    <row r="1425" spans="1:10" customHeight="0">
      <c r="A1425" s="0">
        <f>HYPERLINK("https://dl.dropboxusercontent.com/scl/fi/vn5vya6f4lspu4phn4e62/109246-af.jpg?rlkey=gadoa7tjryxz66hb5i4r8qo2o&amp;dl=0","Click to download Image")</f>
      </c>
      <c r="B1425" s="0">
        <f>HYPERLINK("https://dl.dropboxusercontent.com/scl/fi/0h710c5oejyhjdo72waw2/mens-hoodie-size-chartsathens.jpg?rlkey=ru15xlavvcmxobperhahs0dcr&amp;dl=0","Click to download SizeChart")</f>
      </c>
      <c r="C1425" s="0" t="inlineStr">
        <is>
          <t>Athens Men's Hoodie</t>
        </is>
      </c>
      <c r="D1425" s="0" t="inlineStr">
        <is>
          <t>'109253</t>
        </is>
      </c>
      <c r="E1425" s="0" t="inlineStr">
        <is>
          <t>UNI ATHENS:109253C-L</t>
        </is>
      </c>
      <c r="F1425" s="0" t="inlineStr">
        <is>
          <t>'800109253037</t>
        </is>
      </c>
      <c r="G1425" s="0" t="inlineStr">
        <is>
          <t>MENS</t>
        </is>
      </c>
      <c r="H1425" s="0" t="inlineStr">
        <is>
          <t>L</t>
        </is>
      </c>
      <c r="I1425" s="0">
        <v>49.99</v>
      </c>
      <c r="J1425" s="0">
        <v>10</v>
      </c>
    </row>
    <row r="1426" spans="1:10" customHeight="0">
      <c r="A1426" s="0">
        <f>HYPERLINK("https://dl.dropboxusercontent.com/scl/fi/vn5vya6f4lspu4phn4e62/109246-af.jpg?rlkey=gadoa7tjryxz66hb5i4r8qo2o&amp;dl=0","Click to download Image")</f>
      </c>
      <c r="B1426" s="0">
        <f>HYPERLINK("https://dl.dropboxusercontent.com/scl/fi/0h710c5oejyhjdo72waw2/mens-hoodie-size-chartsathens.jpg?rlkey=ru15xlavvcmxobperhahs0dcr&amp;dl=0","Click to download SizeChart")</f>
      </c>
      <c r="C1426" s="0" t="inlineStr">
        <is>
          <t>Athens Men's Hoodie</t>
        </is>
      </c>
      <c r="D1426" s="0" t="inlineStr">
        <is>
          <t>'109253</t>
        </is>
      </c>
      <c r="E1426" s="0" t="inlineStr">
        <is>
          <t>UNI ATHENS:109253D-XL</t>
        </is>
      </c>
      <c r="F1426" s="0" t="inlineStr">
        <is>
          <t>'800109253044</t>
        </is>
      </c>
      <c r="G1426" s="0" t="inlineStr">
        <is>
          <t>MENS</t>
        </is>
      </c>
      <c r="H1426" s="0" t="inlineStr">
        <is>
          <t>XL</t>
        </is>
      </c>
      <c r="I1426" s="0">
        <v>49.99</v>
      </c>
      <c r="J1426" s="0">
        <v>12</v>
      </c>
    </row>
    <row r="1427" spans="1:10" customHeight="0">
      <c r="A1427" s="0">
        <f>HYPERLINK("https://dl.dropboxusercontent.com/scl/fi/vn5vya6f4lspu4phn4e62/109246-af.jpg?rlkey=gadoa7tjryxz66hb5i4r8qo2o&amp;dl=0","Click to download Image")</f>
      </c>
      <c r="B1427" s="0">
        <f>HYPERLINK("https://dl.dropboxusercontent.com/scl/fi/0h710c5oejyhjdo72waw2/mens-hoodie-size-chartsathens.jpg?rlkey=ru15xlavvcmxobperhahs0dcr&amp;dl=0","Click to download SizeChart")</f>
      </c>
      <c r="C1427" s="0" t="inlineStr">
        <is>
          <t>Athens Men's Hoodie</t>
        </is>
      </c>
      <c r="D1427" s="0" t="inlineStr">
        <is>
          <t>'109253</t>
        </is>
      </c>
      <c r="E1427" s="0" t="inlineStr">
        <is>
          <t>UNI ATHENS:109253E-2XL</t>
        </is>
      </c>
      <c r="F1427" s="0" t="inlineStr">
        <is>
          <t>'800109253051</t>
        </is>
      </c>
      <c r="G1427" s="0" t="inlineStr">
        <is>
          <t>MENS</t>
        </is>
      </c>
      <c r="H1427" s="0" t="inlineStr">
        <is>
          <t>2XL</t>
        </is>
      </c>
      <c r="I1427" s="0">
        <v>49.99</v>
      </c>
      <c r="J1427" s="0">
        <v>6</v>
      </c>
    </row>
    <row r="1428" spans="1:10" customHeight="0">
      <c r="A1428" s="0">
        <f>HYPERLINK("https://dl.dropboxusercontent.com/scl/fi/vn5vya6f4lspu4phn4e62/109246-af.jpg?rlkey=gadoa7tjryxz66hb5i4r8qo2o&amp;dl=0","Click to download Image")</f>
      </c>
      <c r="B1428" s="0">
        <f>HYPERLINK("https://dl.dropboxusercontent.com/scl/fi/0h710c5oejyhjdo72waw2/mens-hoodie-size-chartsathens.jpg?rlkey=ru15xlavvcmxobperhahs0dcr&amp;dl=0","Click to download SizeChart")</f>
      </c>
      <c r="C1428" s="0" t="inlineStr">
        <is>
          <t>Athens Men's Hoodie</t>
        </is>
      </c>
      <c r="D1428" s="0" t="inlineStr">
        <is>
          <t>'109253</t>
        </is>
      </c>
      <c r="E1428" s="0" t="inlineStr">
        <is>
          <t>UNI ATHENS:109253F-3XL</t>
        </is>
      </c>
      <c r="F1428" s="0" t="inlineStr">
        <is>
          <t>'800109253068</t>
        </is>
      </c>
      <c r="G1428" s="0" t="inlineStr">
        <is>
          <t>MENS</t>
        </is>
      </c>
      <c r="H1428" s="0" t="inlineStr">
        <is>
          <t>3XL</t>
        </is>
      </c>
      <c r="I1428" s="0">
        <v>49.99</v>
      </c>
      <c r="J1428" s="0">
        <v>4</v>
      </c>
    </row>
    <row r="1429" spans="1:10" customHeight="0">
      <c r="A1429" s="0">
        <f>HYPERLINK("https://dl.dropboxusercontent.com/scl/fi/4zaukstmxykxvebp87siv/109676-af.jpg?rlkey=06k3i6dqhlwuo1ttwd2t053s0&amp;dl=0","Click to download Image")</f>
      </c>
      <c r="C1429" s="0" t="inlineStr">
        <is>
          <t>Atlanta Youth Cap</t>
        </is>
      </c>
      <c r="D1429" s="0" t="inlineStr">
        <is>
          <t>'109676</t>
        </is>
      </c>
      <c r="E1429" s="0" t="inlineStr">
        <is>
          <t>UNI ATLANTA:109676</t>
        </is>
      </c>
      <c r="F1429" s="0" t="inlineStr">
        <is>
          <t>'700109676013</t>
        </is>
      </c>
      <c r="G1429" s="0" t="inlineStr">
        <is>
          <t>YOUTH</t>
        </is>
      </c>
      <c r="H1429" s="0" t="inlineStr">
        <is>
          <t>YOUTH</t>
        </is>
      </c>
      <c r="I1429" s="0">
        <v>18.99</v>
      </c>
      <c r="J1429" s="0">
        <v>38</v>
      </c>
    </row>
    <row r="1430" spans="1:10" customHeight="0">
      <c r="A1430" s="0">
        <f>HYPERLINK("https://dl.dropboxusercontent.com/scl/fi/yyn1zfaj4a7uociqrpnbp/115406-af.jpg?rlkey=onwc21xo1jwvr3fyi57n5h1ny&amp;dl=0","Click to download Image")</f>
      </c>
      <c r="C1430" s="0" t="inlineStr">
        <is>
          <t>Aubry Duffel Bag</t>
        </is>
      </c>
      <c r="D1430" s="0" t="inlineStr">
        <is>
          <t>'115406</t>
        </is>
      </c>
      <c r="E1430" s="0" t="inlineStr">
        <is>
          <t>UNI AUBRY DUFFEL:115406</t>
        </is>
      </c>
      <c r="F1430" s="0" t="inlineStr">
        <is>
          <t>'902115406015</t>
        </is>
      </c>
      <c r="I1430" s="0">
        <v>44.99</v>
      </c>
      <c r="J1430" s="0">
        <v>24</v>
      </c>
    </row>
    <row r="1431" spans="1:10" customHeight="0">
      <c r="A1431" s="0">
        <f>HYPERLINK("https://dl.dropboxusercontent.com/scl/fi/6e3s4bqiiyd7m5k9ywn2c/111420af.jpg?rlkey=hxypr93tcg26c4bc2ppgph5f1&amp;dl=0","Click to download Image")</f>
      </c>
      <c r="B1431" s="0">
        <f>HYPERLINK("https://dl.dropboxusercontent.com/scl/fi/ng93ccc29qoclh2a2ctme/tdlr-yth-bottoms-size-chartsbelle.jpg?rlkey=xmy2vnl00w7ek8c3rquulh2j6&amp;dl=0","Click to download SizeChart")</f>
      </c>
      <c r="C1431" s="0" t="inlineStr">
        <is>
          <t>Belle Youth Leggings</t>
        </is>
      </c>
      <c r="D1431" s="0" t="inlineStr">
        <is>
          <t>'111420</t>
        </is>
      </c>
      <c r="E1431" s="0" t="inlineStr">
        <is>
          <t>UNI BELLE PURPLE:111420B-YS</t>
        </is>
      </c>
      <c r="F1431" s="0" t="inlineStr">
        <is>
          <t>'802111420018</t>
        </is>
      </c>
      <c r="G1431" s="0" t="inlineStr">
        <is>
          <t>YOUTH</t>
        </is>
      </c>
      <c r="H1431" s="0" t="inlineStr">
        <is>
          <t>YS</t>
        </is>
      </c>
      <c r="I1431" s="0">
        <v>24.99</v>
      </c>
      <c r="J1431" s="0">
        <v>6</v>
      </c>
    </row>
    <row r="1432" spans="1:10" customHeight="0">
      <c r="A1432" s="0">
        <f>HYPERLINK("https://dl.dropboxusercontent.com/scl/fi/6e3s4bqiiyd7m5k9ywn2c/111420af.jpg?rlkey=hxypr93tcg26c4bc2ppgph5f1&amp;dl=0","Click to download Image")</f>
      </c>
      <c r="B1432" s="0">
        <f>HYPERLINK("https://dl.dropboxusercontent.com/scl/fi/ng93ccc29qoclh2a2ctme/tdlr-yth-bottoms-size-chartsbelle.jpg?rlkey=xmy2vnl00w7ek8c3rquulh2j6&amp;dl=0","Click to download SizeChart")</f>
      </c>
      <c r="C1432" s="0" t="inlineStr">
        <is>
          <t>Belle Youth Leggings</t>
        </is>
      </c>
      <c r="D1432" s="0" t="inlineStr">
        <is>
          <t>'111420</t>
        </is>
      </c>
      <c r="E1432" s="0" t="inlineStr">
        <is>
          <t>UNI BELLE PURPLE:111420C-YM</t>
        </is>
      </c>
      <c r="F1432" s="0" t="inlineStr">
        <is>
          <t>'802111420025</t>
        </is>
      </c>
      <c r="G1432" s="0" t="inlineStr">
        <is>
          <t>YOUTH</t>
        </is>
      </c>
      <c r="H1432" s="0" t="inlineStr">
        <is>
          <t>YM</t>
        </is>
      </c>
      <c r="I1432" s="0">
        <v>24.99</v>
      </c>
      <c r="J1432" s="0">
        <v>11</v>
      </c>
    </row>
    <row r="1433" spans="1:10" customHeight="0">
      <c r="A1433" s="0">
        <f>HYPERLINK("https://dl.dropboxusercontent.com/scl/fi/6e3s4bqiiyd7m5k9ywn2c/111420af.jpg?rlkey=hxypr93tcg26c4bc2ppgph5f1&amp;dl=0","Click to download Image")</f>
      </c>
      <c r="B1433" s="0">
        <f>HYPERLINK("https://dl.dropboxusercontent.com/scl/fi/ng93ccc29qoclh2a2ctme/tdlr-yth-bottoms-size-chartsbelle.jpg?rlkey=xmy2vnl00w7ek8c3rquulh2j6&amp;dl=0","Click to download SizeChart")</f>
      </c>
      <c r="C1433" s="0" t="inlineStr">
        <is>
          <t>Belle Youth Leggings</t>
        </is>
      </c>
      <c r="D1433" s="0" t="inlineStr">
        <is>
          <t>'111420</t>
        </is>
      </c>
      <c r="E1433" s="0" t="inlineStr">
        <is>
          <t>UNI BELLE PURPLE:111420D-YL</t>
        </is>
      </c>
      <c r="F1433" s="0" t="inlineStr">
        <is>
          <t>'802111420032</t>
        </is>
      </c>
      <c r="G1433" s="0" t="inlineStr">
        <is>
          <t>YOUTH</t>
        </is>
      </c>
      <c r="H1433" s="0" t="inlineStr">
        <is>
          <t>YL</t>
        </is>
      </c>
      <c r="I1433" s="0">
        <v>24.99</v>
      </c>
      <c r="J1433" s="0">
        <v>10</v>
      </c>
    </row>
    <row r="1434" spans="1:10" customHeight="0">
      <c r="A1434" s="0">
        <f>HYPERLINK("https://dl.dropboxusercontent.com/scl/fi/6e3s4bqiiyd7m5k9ywn2c/111420af.jpg?rlkey=hxypr93tcg26c4bc2ppgph5f1&amp;dl=0","Click to download Image")</f>
      </c>
      <c r="B1434" s="0">
        <f>HYPERLINK("https://dl.dropboxusercontent.com/scl/fi/ng93ccc29qoclh2a2ctme/tdlr-yth-bottoms-size-chartsbelle.jpg?rlkey=xmy2vnl00w7ek8c3rquulh2j6&amp;dl=0","Click to download SizeChart")</f>
      </c>
      <c r="C1434" s="0" t="inlineStr">
        <is>
          <t>Belle Youth Leggings</t>
        </is>
      </c>
      <c r="D1434" s="0" t="inlineStr">
        <is>
          <t>'111420</t>
        </is>
      </c>
      <c r="E1434" s="0" t="inlineStr">
        <is>
          <t>UNI BELLE PURPLE:111420E-YXL</t>
        </is>
      </c>
      <c r="F1434" s="0" t="inlineStr">
        <is>
          <t>'802111420049</t>
        </is>
      </c>
      <c r="G1434" s="0" t="inlineStr">
        <is>
          <t>YOUTH</t>
        </is>
      </c>
      <c r="H1434" s="0" t="inlineStr">
        <is>
          <t>YXL</t>
        </is>
      </c>
      <c r="I1434" s="0">
        <v>24.99</v>
      </c>
      <c r="J1434" s="0">
        <v>12</v>
      </c>
    </row>
    <row r="1435" spans="1:10" customHeight="0">
      <c r="A1435" s="0">
        <f>HYPERLINK("https://dl.dropboxusercontent.com/scl/fi/6e3s4bqiiyd7m5k9ywn2c/111420af.jpg?rlkey=hxypr93tcg26c4bc2ppgph5f1&amp;dl=0","Click to download Image")</f>
      </c>
      <c r="B1435" s="0">
        <f>HYPERLINK("https://dl.dropboxusercontent.com/scl/fi/ng93ccc29qoclh2a2ctme/tdlr-yth-bottoms-size-chartsbelle.jpg?rlkey=xmy2vnl00w7ek8c3rquulh2j6&amp;dl=0","Click to download SizeChart")</f>
      </c>
      <c r="C1435" s="0" t="inlineStr">
        <is>
          <t>Belle Youth Leggings</t>
        </is>
      </c>
      <c r="D1435" s="0" t="inlineStr">
        <is>
          <t>'111420</t>
        </is>
      </c>
      <c r="E1435" s="0" t="inlineStr">
        <is>
          <t>UNI BELLE PURPLE 12 PACK:111420Z-12PK</t>
        </is>
      </c>
      <c r="F1435" s="0" t="inlineStr">
        <is>
          <t>'802111420995</t>
        </is>
      </c>
      <c r="G1435" s="0" t="inlineStr">
        <is>
          <t>YOUTH</t>
        </is>
      </c>
      <c r="H1435" s="0" t="inlineStr">
        <is>
          <t>12 PACK</t>
        </is>
      </c>
      <c r="I1435" s="0">
        <v>240</v>
      </c>
      <c r="J1435" s="0">
        <v>2</v>
      </c>
    </row>
    <row r="1436" spans="1:10" customHeight="0">
      <c r="A1436" s="0">
        <f>HYPERLINK("https://dl.dropboxusercontent.com/scl/fi/ckv9aha6bkmjg1jra47z7/115980-af.jpg?rlkey=2wbdbeu1j13m2jb644szm58ww&amp;dl=0","Click to download Image")</f>
      </c>
      <c r="C1436" s="0" t="inlineStr">
        <is>
          <t>Chelsea Women's Cap</t>
        </is>
      </c>
      <c r="D1436" s="0" t="inlineStr">
        <is>
          <t>'115980</t>
        </is>
      </c>
      <c r="E1436" s="0" t="inlineStr">
        <is>
          <t>UNI CHELSEA A GOLD:115980</t>
        </is>
      </c>
      <c r="F1436" s="0" t="inlineStr">
        <is>
          <t>'702115980016</t>
        </is>
      </c>
      <c r="G1436" s="0" t="inlineStr">
        <is>
          <t>WOMENS</t>
        </is>
      </c>
      <c r="H1436" s="0" t="inlineStr">
        <is>
          <t>WOMEN:56CM</t>
        </is>
      </c>
      <c r="I1436" s="0">
        <v>24.99</v>
      </c>
      <c r="J1436" s="0">
        <v>37</v>
      </c>
    </row>
    <row r="1437" spans="1:10" customHeight="0">
      <c r="A1437" s="0">
        <f>HYPERLINK("https://dl.dropboxusercontent.com/scl/fi/eoaqnrygkebljopiqwybo/blush-121535-f.jpg?rlkey=grr92bk9rizpxozmsft7q6l0p&amp;dl=0","Click to download Image")</f>
      </c>
      <c r="B1437" s="0">
        <f>HYPERLINK("https://dl.dropboxusercontent.com/scl/fi/pgi8jy9mxqhc1tjcm2198/graphic-update22022-infant.jpg?rlkey=hfxv6o2mjrvxhapxu5wwi189z&amp;dl=0","Click to download SizeChart")</f>
      </c>
      <c r="C1437" s="0" t="inlineStr">
        <is>
          <t>Blush Infant Bodysuit</t>
        </is>
      </c>
      <c r="D1437" s="0" t="inlineStr">
        <is>
          <t>'121535</t>
        </is>
      </c>
      <c r="E1437" s="0" t="inlineStr">
        <is>
          <t>UNI BLUSH I WE:121535A-0-3M</t>
        </is>
      </c>
      <c r="F1437" s="0" t="inlineStr">
        <is>
          <t>'802121535009</t>
        </is>
      </c>
      <c r="G1437" s="0" t="inlineStr">
        <is>
          <t>INFANT</t>
        </is>
      </c>
      <c r="H1437" s="0" t="inlineStr">
        <is>
          <t>0-3M</t>
        </is>
      </c>
      <c r="I1437" s="0">
        <v>29.99</v>
      </c>
      <c r="J1437" s="0">
        <v>13</v>
      </c>
    </row>
    <row r="1438" spans="1:10" customHeight="0">
      <c r="A1438" s="0">
        <f>HYPERLINK("https://dl.dropboxusercontent.com/scl/fi/eoaqnrygkebljopiqwybo/blush-121535-f.jpg?rlkey=grr92bk9rizpxozmsft7q6l0p&amp;dl=0","Click to download Image")</f>
      </c>
      <c r="B1438" s="0">
        <f>HYPERLINK("https://dl.dropboxusercontent.com/scl/fi/pgi8jy9mxqhc1tjcm2198/graphic-update22022-infant.jpg?rlkey=hfxv6o2mjrvxhapxu5wwi189z&amp;dl=0","Click to download SizeChart")</f>
      </c>
      <c r="C1438" s="0" t="inlineStr">
        <is>
          <t>Blush Infant Bodysuit</t>
        </is>
      </c>
      <c r="D1438" s="0" t="inlineStr">
        <is>
          <t>'121535</t>
        </is>
      </c>
      <c r="E1438" s="0" t="inlineStr">
        <is>
          <t>UNI BLUSH I WE:121535B-3-6M</t>
        </is>
      </c>
      <c r="F1438" s="0" t="inlineStr">
        <is>
          <t>'802121535016</t>
        </is>
      </c>
      <c r="G1438" s="0" t="inlineStr">
        <is>
          <t>INFANT</t>
        </is>
      </c>
      <c r="H1438" s="0" t="inlineStr">
        <is>
          <t>3-6M</t>
        </is>
      </c>
      <c r="I1438" s="0">
        <v>29.99</v>
      </c>
      <c r="J1438" s="0">
        <v>13</v>
      </c>
    </row>
    <row r="1439" spans="1:10" customHeight="0">
      <c r="A1439" s="0">
        <f>HYPERLINK("https://dl.dropboxusercontent.com/scl/fi/eoaqnrygkebljopiqwybo/blush-121535-f.jpg?rlkey=grr92bk9rizpxozmsft7q6l0p&amp;dl=0","Click to download Image")</f>
      </c>
      <c r="B1439" s="0">
        <f>HYPERLINK("https://dl.dropboxusercontent.com/scl/fi/pgi8jy9mxqhc1tjcm2198/graphic-update22022-infant.jpg?rlkey=hfxv6o2mjrvxhapxu5wwi189z&amp;dl=0","Click to download SizeChart")</f>
      </c>
      <c r="C1439" s="0" t="inlineStr">
        <is>
          <t>Blush Infant Bodysuit</t>
        </is>
      </c>
      <c r="D1439" s="0" t="inlineStr">
        <is>
          <t>'121535</t>
        </is>
      </c>
      <c r="E1439" s="0" t="inlineStr">
        <is>
          <t>UNI BLUSH I WE:121535C-6-9M</t>
        </is>
      </c>
      <c r="F1439" s="0" t="inlineStr">
        <is>
          <t>'802121535023</t>
        </is>
      </c>
      <c r="G1439" s="0" t="inlineStr">
        <is>
          <t>INFANT</t>
        </is>
      </c>
      <c r="H1439" s="0" t="inlineStr">
        <is>
          <t>6-9M</t>
        </is>
      </c>
      <c r="I1439" s="0">
        <v>29.99</v>
      </c>
      <c r="J1439" s="0">
        <v>13</v>
      </c>
    </row>
    <row r="1440" spans="1:10" customHeight="0">
      <c r="A1440" s="0">
        <f>HYPERLINK("https://dl.dropboxusercontent.com/scl/fi/eoaqnrygkebljopiqwybo/blush-121535-f.jpg?rlkey=grr92bk9rizpxozmsft7q6l0p&amp;dl=0","Click to download Image")</f>
      </c>
      <c r="B1440" s="0">
        <f>HYPERLINK("https://dl.dropboxusercontent.com/scl/fi/pgi8jy9mxqhc1tjcm2198/graphic-update22022-infant.jpg?rlkey=hfxv6o2mjrvxhapxu5wwi189z&amp;dl=0","Click to download SizeChart")</f>
      </c>
      <c r="C1440" s="0" t="inlineStr">
        <is>
          <t>Blush Infant Bodysuit</t>
        </is>
      </c>
      <c r="D1440" s="0" t="inlineStr">
        <is>
          <t>'121535</t>
        </is>
      </c>
      <c r="E1440" s="0" t="inlineStr">
        <is>
          <t>UNI BLUSH I WE:121535F-12M</t>
        </is>
      </c>
      <c r="F1440" s="0" t="inlineStr">
        <is>
          <t>'802121535030</t>
        </is>
      </c>
      <c r="G1440" s="0" t="inlineStr">
        <is>
          <t>INFANT</t>
        </is>
      </c>
      <c r="H1440" s="0" t="inlineStr">
        <is>
          <t>12M</t>
        </is>
      </c>
      <c r="I1440" s="0">
        <v>29.99</v>
      </c>
      <c r="J1440" s="0">
        <v>13</v>
      </c>
    </row>
    <row r="1441" spans="1:10" customHeight="0">
      <c r="A1441" s="0">
        <f>HYPERLINK("https://dl.dropboxusercontent.com/scl/fi/eoaqnrygkebljopiqwybo/blush-121535-f.jpg?rlkey=grr92bk9rizpxozmsft7q6l0p&amp;dl=0","Click to download Image")</f>
      </c>
      <c r="B1441" s="0">
        <f>HYPERLINK("https://dl.dropboxusercontent.com/scl/fi/pgi8jy9mxqhc1tjcm2198/graphic-update22022-infant.jpg?rlkey=hfxv6o2mjrvxhapxu5wwi189z&amp;dl=0","Click to download SizeChart")</f>
      </c>
      <c r="C1441" s="0" t="inlineStr">
        <is>
          <t>Blush Infant Bodysuit</t>
        </is>
      </c>
      <c r="D1441" s="0" t="inlineStr">
        <is>
          <t>'121535</t>
        </is>
      </c>
      <c r="E1441" s="0" t="inlineStr">
        <is>
          <t>UNI BLUSH I WE 12PK:121535Z-12PK</t>
        </is>
      </c>
      <c r="F1441" s="0" t="inlineStr">
        <is>
          <t>'802121535993</t>
        </is>
      </c>
      <c r="G1441" s="0" t="inlineStr">
        <is>
          <t>INFANT</t>
        </is>
      </c>
      <c r="H1441" s="0" t="inlineStr">
        <is>
          <t>12 PACK</t>
        </is>
      </c>
      <c r="I1441" s="0">
        <v>280</v>
      </c>
      <c r="J1441" s="0">
        <v>4</v>
      </c>
    </row>
    <row r="1442" spans="1:10" customHeight="0">
      <c r="A1442" s="0">
        <f>HYPERLINK("https://dl.dropboxusercontent.com/scl/fi/uzrlqbkdoq42osfkhfwyr/113946-af.jpg?rlkey=xzta11w8s1z0dmo6eg1ll3rar&amp;dl=0","Click to download Image")</f>
      </c>
      <c r="B1442" s="0">
        <f>HYPERLINK("https://dl.dropboxusercontent.com/scl/fi/nta5qtrwoqkwg6igxbd7j/mens-polo-size-chartsbruce.jpg?rlkey=g178as5xqnvjik19t0t9o10b7&amp;dl=0","Click to download SizeChart")</f>
      </c>
      <c r="C1442" s="0" t="inlineStr">
        <is>
          <t>Bruce Men's Golf Polo</t>
        </is>
      </c>
      <c r="D1442" s="0" t="inlineStr">
        <is>
          <t>'113946</t>
        </is>
      </c>
      <c r="E1442" s="0" t="inlineStr">
        <is>
          <t>UNI BRUCE M WHITE:113946A-S</t>
        </is>
      </c>
      <c r="F1442" s="0" t="inlineStr">
        <is>
          <t>'802113946042</t>
        </is>
      </c>
      <c r="G1442" s="0" t="inlineStr">
        <is>
          <t>MENS</t>
        </is>
      </c>
      <c r="H1442" s="0" t="inlineStr">
        <is>
          <t>S</t>
        </is>
      </c>
      <c r="I1442" s="0">
        <v>40.99</v>
      </c>
      <c r="J1442" s="0">
        <v>5</v>
      </c>
    </row>
    <row r="1443" spans="1:10" customHeight="0">
      <c r="A1443" s="0">
        <f>HYPERLINK("https://dl.dropboxusercontent.com/scl/fi/uzrlqbkdoq42osfkhfwyr/113946-af.jpg?rlkey=xzta11w8s1z0dmo6eg1ll3rar&amp;dl=0","Click to download Image")</f>
      </c>
      <c r="B1443" s="0">
        <f>HYPERLINK("https://dl.dropboxusercontent.com/scl/fi/nta5qtrwoqkwg6igxbd7j/mens-polo-size-chartsbruce.jpg?rlkey=g178as5xqnvjik19t0t9o10b7&amp;dl=0","Click to download SizeChart")</f>
      </c>
      <c r="C1443" s="0" t="inlineStr">
        <is>
          <t>Bruce Men's Golf Polo</t>
        </is>
      </c>
      <c r="D1443" s="0" t="inlineStr">
        <is>
          <t>'113946</t>
        </is>
      </c>
      <c r="E1443" s="0" t="inlineStr">
        <is>
          <t>UNI BRUCE M WHITE:113946B-M</t>
        </is>
      </c>
      <c r="F1443" s="0" t="inlineStr">
        <is>
          <t>'802113946059</t>
        </is>
      </c>
      <c r="G1443" s="0" t="inlineStr">
        <is>
          <t>MENS</t>
        </is>
      </c>
      <c r="H1443" s="0" t="inlineStr">
        <is>
          <t>M</t>
        </is>
      </c>
      <c r="I1443" s="0">
        <v>40.99</v>
      </c>
      <c r="J1443" s="0">
        <v>10</v>
      </c>
    </row>
    <row r="1444" spans="1:10" customHeight="0">
      <c r="A1444" s="0">
        <f>HYPERLINK("https://dl.dropboxusercontent.com/scl/fi/uzrlqbkdoq42osfkhfwyr/113946-af.jpg?rlkey=xzta11w8s1z0dmo6eg1ll3rar&amp;dl=0","Click to download Image")</f>
      </c>
      <c r="B1444" s="0">
        <f>HYPERLINK("https://dl.dropboxusercontent.com/scl/fi/nta5qtrwoqkwg6igxbd7j/mens-polo-size-chartsbruce.jpg?rlkey=g178as5xqnvjik19t0t9o10b7&amp;dl=0","Click to download SizeChart")</f>
      </c>
      <c r="C1444" s="0" t="inlineStr">
        <is>
          <t>Bruce Men's Golf Polo</t>
        </is>
      </c>
      <c r="D1444" s="0" t="inlineStr">
        <is>
          <t>'113946</t>
        </is>
      </c>
      <c r="E1444" s="0" t="inlineStr">
        <is>
          <t>UNI BRUCE M WHITE:113946C-L</t>
        </is>
      </c>
      <c r="F1444" s="0" t="inlineStr">
        <is>
          <t>'802113946066</t>
        </is>
      </c>
      <c r="G1444" s="0" t="inlineStr">
        <is>
          <t>MENS</t>
        </is>
      </c>
      <c r="H1444" s="0" t="inlineStr">
        <is>
          <t>L</t>
        </is>
      </c>
      <c r="I1444" s="0">
        <v>40.99</v>
      </c>
      <c r="J1444" s="0">
        <v>14</v>
      </c>
    </row>
    <row r="1445" spans="1:10" customHeight="0">
      <c r="A1445" s="0">
        <f>HYPERLINK("https://dl.dropboxusercontent.com/scl/fi/uzrlqbkdoq42osfkhfwyr/113946-af.jpg?rlkey=xzta11w8s1z0dmo6eg1ll3rar&amp;dl=0","Click to download Image")</f>
      </c>
      <c r="B1445" s="0">
        <f>HYPERLINK("https://dl.dropboxusercontent.com/scl/fi/nta5qtrwoqkwg6igxbd7j/mens-polo-size-chartsbruce.jpg?rlkey=g178as5xqnvjik19t0t9o10b7&amp;dl=0","Click to download SizeChart")</f>
      </c>
      <c r="C1445" s="0" t="inlineStr">
        <is>
          <t>Bruce Men's Golf Polo</t>
        </is>
      </c>
      <c r="D1445" s="0" t="inlineStr">
        <is>
          <t>'113946</t>
        </is>
      </c>
      <c r="E1445" s="0" t="inlineStr">
        <is>
          <t>UNI BRUCE M WHITE:113946D-XL</t>
        </is>
      </c>
      <c r="F1445" s="0" t="inlineStr">
        <is>
          <t>'802113946073</t>
        </is>
      </c>
      <c r="G1445" s="0" t="inlineStr">
        <is>
          <t>MENS</t>
        </is>
      </c>
      <c r="H1445" s="0" t="inlineStr">
        <is>
          <t>XL</t>
        </is>
      </c>
      <c r="I1445" s="0">
        <v>40.99</v>
      </c>
      <c r="J1445" s="0">
        <v>14</v>
      </c>
    </row>
    <row r="1446" spans="1:10" customHeight="0">
      <c r="A1446" s="0">
        <f>HYPERLINK("https://dl.dropboxusercontent.com/scl/fi/uzrlqbkdoq42osfkhfwyr/113946-af.jpg?rlkey=xzta11w8s1z0dmo6eg1ll3rar&amp;dl=0","Click to download Image")</f>
      </c>
      <c r="B1446" s="0">
        <f>HYPERLINK("https://dl.dropboxusercontent.com/scl/fi/nta5qtrwoqkwg6igxbd7j/mens-polo-size-chartsbruce.jpg?rlkey=g178as5xqnvjik19t0t9o10b7&amp;dl=0","Click to download SizeChart")</f>
      </c>
      <c r="C1446" s="0" t="inlineStr">
        <is>
          <t>Bruce Men's Golf Polo</t>
        </is>
      </c>
      <c r="D1446" s="0" t="inlineStr">
        <is>
          <t>'113946</t>
        </is>
      </c>
      <c r="E1446" s="0" t="inlineStr">
        <is>
          <t>UNI BRUCE M WHITE:113946E-2XL</t>
        </is>
      </c>
      <c r="F1446" s="0" t="inlineStr">
        <is>
          <t>'802113946080</t>
        </is>
      </c>
      <c r="G1446" s="0" t="inlineStr">
        <is>
          <t>MENS</t>
        </is>
      </c>
      <c r="H1446" s="0" t="inlineStr">
        <is>
          <t>2XL</t>
        </is>
      </c>
      <c r="I1446" s="0">
        <v>42.99</v>
      </c>
      <c r="J1446" s="0">
        <v>9</v>
      </c>
    </row>
    <row r="1447" spans="1:10" customHeight="0">
      <c r="A1447" s="0">
        <f>HYPERLINK("https://dl.dropboxusercontent.com/scl/fi/uzrlqbkdoq42osfkhfwyr/113946-af.jpg?rlkey=xzta11w8s1z0dmo6eg1ll3rar&amp;dl=0","Click to download Image")</f>
      </c>
      <c r="B1447" s="0">
        <f>HYPERLINK("https://dl.dropboxusercontent.com/scl/fi/nta5qtrwoqkwg6igxbd7j/mens-polo-size-chartsbruce.jpg?rlkey=g178as5xqnvjik19t0t9o10b7&amp;dl=0","Click to download SizeChart")</f>
      </c>
      <c r="C1447" s="0" t="inlineStr">
        <is>
          <t>Bruce Men's Golf Polo</t>
        </is>
      </c>
      <c r="D1447" s="0" t="inlineStr">
        <is>
          <t>'113946</t>
        </is>
      </c>
      <c r="E1447" s="0" t="inlineStr">
        <is>
          <t>UNI BRUCE M WHITE:113946F-3XL</t>
        </is>
      </c>
      <c r="F1447" s="0" t="inlineStr">
        <is>
          <t>'802113946097</t>
        </is>
      </c>
      <c r="G1447" s="0" t="inlineStr">
        <is>
          <t>MENS</t>
        </is>
      </c>
      <c r="H1447" s="0" t="inlineStr">
        <is>
          <t>3XL</t>
        </is>
      </c>
      <c r="I1447" s="0">
        <v>42.99</v>
      </c>
      <c r="J1447" s="0">
        <v>3</v>
      </c>
    </row>
    <row r="1448" spans="1:10" customHeight="0">
      <c r="A1448" s="0">
        <f>HYPERLINK("https://dl.dropboxusercontent.com/scl/fi/uzrlqbkdoq42osfkhfwyr/113946-af.jpg?rlkey=xzta11w8s1z0dmo6eg1ll3rar&amp;dl=0","Click to download Image")</f>
      </c>
      <c r="B1448" s="0">
        <f>HYPERLINK("https://dl.dropboxusercontent.com/scl/fi/nta5qtrwoqkwg6igxbd7j/mens-polo-size-chartsbruce.jpg?rlkey=g178as5xqnvjik19t0t9o10b7&amp;dl=0","Click to download SizeChart")</f>
      </c>
      <c r="C1448" s="0" t="inlineStr">
        <is>
          <t>Bruce Men's Golf Polo</t>
        </is>
      </c>
      <c r="D1448" s="0" t="inlineStr">
        <is>
          <t>'113946</t>
        </is>
      </c>
      <c r="E1448" s="0" t="inlineStr">
        <is>
          <t>UNI BRUCE M WHITE 12 PACK:113946Z-12PK</t>
        </is>
      </c>
      <c r="F1448" s="0" t="inlineStr">
        <is>
          <t>'802113946998</t>
        </is>
      </c>
      <c r="G1448" s="0" t="inlineStr">
        <is>
          <t>MENS</t>
        </is>
      </c>
      <c r="H1448" s="0" t="inlineStr">
        <is>
          <t>12 PACK</t>
        </is>
      </c>
      <c r="I1448" s="0">
        <v>420</v>
      </c>
      <c r="J1448" s="0">
        <v>0</v>
      </c>
    </row>
    <row r="1449" spans="1:10" customHeight="0">
      <c r="A1449" s="0">
        <f>HYPERLINK("https://dl.dropboxusercontent.com/scl/fi/b5w4xy4a31f4k1y40rhfx/108139-af-1.jpg?rlkey=wg9lcaa4wfipyu0tk75d87g1e&amp;dl=0","Click to download Image")</f>
      </c>
      <c r="B1449" s="0">
        <f>HYPERLINK("https://dl.dropboxusercontent.com/scl/fi/skkubid83t9f7i3pbiz8s/graphic-update22022-toddler.jpg?rlkey=0io3ueylh9p8aahkxd4hd3t64&amp;dl=0","Click to download SizeChart")</f>
      </c>
      <c r="C1449" s="0" t="inlineStr">
        <is>
          <t>Brooke Toddler Shirt</t>
        </is>
      </c>
      <c r="D1449" s="0" t="inlineStr">
        <is>
          <t>'112566</t>
        </is>
      </c>
      <c r="E1449" s="0" t="inlineStr">
        <is>
          <t>UNI BROOKE TODDLER WHITE:112566A-2T</t>
        </is>
      </c>
      <c r="F1449" s="0" t="inlineStr">
        <is>
          <t>'802112566081</t>
        </is>
      </c>
      <c r="G1449" s="0" t="inlineStr">
        <is>
          <t>TODDLER</t>
        </is>
      </c>
      <c r="H1449" s="0" t="inlineStr">
        <is>
          <t>2T</t>
        </is>
      </c>
      <c r="I1449" s="0">
        <v>26.99</v>
      </c>
      <c r="J1449" s="0">
        <v>13</v>
      </c>
    </row>
    <row r="1450" spans="1:10" customHeight="0">
      <c r="A1450" s="0">
        <f>HYPERLINK("https://dl.dropboxusercontent.com/scl/fi/b5w4xy4a31f4k1y40rhfx/108139-af-1.jpg?rlkey=wg9lcaa4wfipyu0tk75d87g1e&amp;dl=0","Click to download Image")</f>
      </c>
      <c r="B1450" s="0">
        <f>HYPERLINK("https://dl.dropboxusercontent.com/scl/fi/skkubid83t9f7i3pbiz8s/graphic-update22022-toddler.jpg?rlkey=0io3ueylh9p8aahkxd4hd3t64&amp;dl=0","Click to download SizeChart")</f>
      </c>
      <c r="C1450" s="0" t="inlineStr">
        <is>
          <t>Brooke Toddler Shirt</t>
        </is>
      </c>
      <c r="D1450" s="0" t="inlineStr">
        <is>
          <t>'112566</t>
        </is>
      </c>
      <c r="E1450" s="0" t="inlineStr">
        <is>
          <t>UNI BROOKE TODDLER WHITE:112566B-3T</t>
        </is>
      </c>
      <c r="F1450" s="0" t="inlineStr">
        <is>
          <t>'802112566098</t>
        </is>
      </c>
      <c r="G1450" s="0" t="inlineStr">
        <is>
          <t>TODDLER</t>
        </is>
      </c>
      <c r="H1450" s="0" t="inlineStr">
        <is>
          <t>3T</t>
        </is>
      </c>
      <c r="I1450" s="0">
        <v>26.99</v>
      </c>
      <c r="J1450" s="0">
        <v>12</v>
      </c>
    </row>
    <row r="1451" spans="1:10" customHeight="0">
      <c r="A1451" s="0">
        <f>HYPERLINK("https://dl.dropboxusercontent.com/scl/fi/b5w4xy4a31f4k1y40rhfx/108139-af-1.jpg?rlkey=wg9lcaa4wfipyu0tk75d87g1e&amp;dl=0","Click to download Image")</f>
      </c>
      <c r="B1451" s="0">
        <f>HYPERLINK("https://dl.dropboxusercontent.com/scl/fi/skkubid83t9f7i3pbiz8s/graphic-update22022-toddler.jpg?rlkey=0io3ueylh9p8aahkxd4hd3t64&amp;dl=0","Click to download SizeChart")</f>
      </c>
      <c r="C1451" s="0" t="inlineStr">
        <is>
          <t>Brooke Toddler Shirt</t>
        </is>
      </c>
      <c r="D1451" s="0" t="inlineStr">
        <is>
          <t>'112566</t>
        </is>
      </c>
      <c r="E1451" s="0" t="inlineStr">
        <is>
          <t>UNI BROOKE TODDLER WHITE:112566C-4T</t>
        </is>
      </c>
      <c r="F1451" s="0" t="inlineStr">
        <is>
          <t>'802112566104</t>
        </is>
      </c>
      <c r="G1451" s="0" t="inlineStr">
        <is>
          <t>TODDLER</t>
        </is>
      </c>
      <c r="H1451" s="0" t="inlineStr">
        <is>
          <t>4T</t>
        </is>
      </c>
      <c r="I1451" s="0">
        <v>26.99</v>
      </c>
      <c r="J1451" s="0">
        <v>14</v>
      </c>
    </row>
    <row r="1452" spans="1:10" customHeight="0">
      <c r="A1452" s="0">
        <f>HYPERLINK("https://dl.dropboxusercontent.com/scl/fi/b5w4xy4a31f4k1y40rhfx/108139-af-1.jpg?rlkey=wg9lcaa4wfipyu0tk75d87g1e&amp;dl=0","Click to download Image")</f>
      </c>
      <c r="B1452" s="0">
        <f>HYPERLINK("https://dl.dropboxusercontent.com/scl/fi/skkubid83t9f7i3pbiz8s/graphic-update22022-toddler.jpg?rlkey=0io3ueylh9p8aahkxd4hd3t64&amp;dl=0","Click to download SizeChart")</f>
      </c>
      <c r="C1452" s="0" t="inlineStr">
        <is>
          <t>Brooke Toddler Shirt</t>
        </is>
      </c>
      <c r="D1452" s="0" t="inlineStr">
        <is>
          <t>'112566</t>
        </is>
      </c>
      <c r="E1452" s="0" t="inlineStr">
        <is>
          <t>UNI BROOKE TODDLER WHITE:112566D-5T</t>
        </is>
      </c>
      <c r="F1452" s="0" t="inlineStr">
        <is>
          <t>'802112566111</t>
        </is>
      </c>
      <c r="G1452" s="0" t="inlineStr">
        <is>
          <t>TODDLER</t>
        </is>
      </c>
      <c r="H1452" s="0" t="inlineStr">
        <is>
          <t>5T</t>
        </is>
      </c>
      <c r="I1452" s="0">
        <v>26.99</v>
      </c>
      <c r="J1452" s="0">
        <v>13</v>
      </c>
    </row>
    <row r="1453" spans="1:10" customHeight="0">
      <c r="A1453" s="0">
        <f>HYPERLINK("https://dl.dropboxusercontent.com/scl/fi/b5w4xy4a31f4k1y40rhfx/108139-af-1.jpg?rlkey=wg9lcaa4wfipyu0tk75d87g1e&amp;dl=0","Click to download Image")</f>
      </c>
      <c r="B1453" s="0">
        <f>HYPERLINK("https://dl.dropboxusercontent.com/scl/fi/skkubid83t9f7i3pbiz8s/graphic-update22022-toddler.jpg?rlkey=0io3ueylh9p8aahkxd4hd3t64&amp;dl=0","Click to download SizeChart")</f>
      </c>
      <c r="C1453" s="0" t="inlineStr">
        <is>
          <t>Brooke Toddler Shirt</t>
        </is>
      </c>
      <c r="D1453" s="0" t="inlineStr">
        <is>
          <t>'112566</t>
        </is>
      </c>
      <c r="E1453" s="0" t="inlineStr">
        <is>
          <t>UNI BROOKE TODDLER WHITE 12 PACK:112566Z-12PK</t>
        </is>
      </c>
      <c r="F1453" s="0" t="inlineStr">
        <is>
          <t>'802112566999</t>
        </is>
      </c>
      <c r="G1453" s="0" t="inlineStr">
        <is>
          <t>TODDLER</t>
        </is>
      </c>
      <c r="H1453" s="0" t="inlineStr">
        <is>
          <t>12 PACK</t>
        </is>
      </c>
      <c r="I1453" s="0">
        <v>260</v>
      </c>
      <c r="J1453" s="0">
        <v>0</v>
      </c>
    </row>
    <row r="1454" spans="1:10" customHeight="0">
      <c r="A1454" s="0">
        <f>HYPERLINK("https://dl.dropboxusercontent.com/scl/fi/sceexbfwbrn2cz2v1lli5/101720-af.jpg?rlkey=klhhzj57tfh2sg4i5szobrob5&amp;dl=0","Click to download Image")</f>
      </c>
      <c r="C1454" s="0" t="inlineStr">
        <is>
          <t>Cobie Youth Cap</t>
        </is>
      </c>
      <c r="D1454" s="0" t="inlineStr">
        <is>
          <t>'101720</t>
        </is>
      </c>
      <c r="E1454" s="0" t="inlineStr">
        <is>
          <t>COBIE:101720</t>
        </is>
      </c>
      <c r="F1454" s="0" t="inlineStr">
        <is>
          <t>'000000000000</t>
        </is>
      </c>
      <c r="G1454" s="0" t="inlineStr">
        <is>
          <t>YOUTH</t>
        </is>
      </c>
      <c r="H1454" s="0" t="inlineStr">
        <is>
          <t>YOUTH</t>
        </is>
      </c>
      <c r="I1454" s="0">
        <v>20.99</v>
      </c>
      <c r="J1454" s="0">
        <v>131</v>
      </c>
    </row>
    <row r="1455" spans="1:10" customHeight="0">
      <c r="A1455" s="0">
        <f>HYPERLINK("https://dl.dropboxusercontent.com/scl/fi/5lahd46wk2t5l17afrx0u/114684-f.jpg?rlkey=zoo2fmxwutu2pg6ro4rvdt4qj&amp;dl=0","Click to download Image")</f>
      </c>
      <c r="B1455" s="0">
        <f>HYPERLINK("https://dl.dropboxusercontent.com/scl/fi/udd36srzlkv793pfwatry/graphic-update22022-infant.jpg?rlkey=xctttzcuswg6lrrw0amfjq9eg&amp;dl=0","Click to download SizeChart")</f>
      </c>
      <c r="C1455" s="0" t="inlineStr">
        <is>
          <t>Cadeace Infant Bodysuit</t>
        </is>
      </c>
      <c r="D1455" s="0" t="inlineStr">
        <is>
          <t>'114684</t>
        </is>
      </c>
      <c r="E1455" s="0" t="inlineStr">
        <is>
          <t>UNI CADEACE I WHITE:114684A-0-3M</t>
        </is>
      </c>
      <c r="F1455" s="0" t="inlineStr">
        <is>
          <t>'802114684004</t>
        </is>
      </c>
      <c r="G1455" s="0" t="inlineStr">
        <is>
          <t>INFANT</t>
        </is>
      </c>
      <c r="H1455" s="0" t="inlineStr">
        <is>
          <t>0-3M</t>
        </is>
      </c>
      <c r="I1455" s="0">
        <v>29.99</v>
      </c>
      <c r="J1455" s="0">
        <v>14</v>
      </c>
    </row>
    <row r="1456" spans="1:10" customHeight="0">
      <c r="A1456" s="0">
        <f>HYPERLINK("https://dl.dropboxusercontent.com/scl/fi/5lahd46wk2t5l17afrx0u/114684-f.jpg?rlkey=zoo2fmxwutu2pg6ro4rvdt4qj&amp;dl=0","Click to download Image")</f>
      </c>
      <c r="B1456" s="0">
        <f>HYPERLINK("https://dl.dropboxusercontent.com/scl/fi/udd36srzlkv793pfwatry/graphic-update22022-infant.jpg?rlkey=xctttzcuswg6lrrw0amfjq9eg&amp;dl=0","Click to download SizeChart")</f>
      </c>
      <c r="C1456" s="0" t="inlineStr">
        <is>
          <t>Cadeace Infant Bodysuit</t>
        </is>
      </c>
      <c r="D1456" s="0" t="inlineStr">
        <is>
          <t>'114684</t>
        </is>
      </c>
      <c r="E1456" s="0" t="inlineStr">
        <is>
          <t>UNI CADEACE I WHITE:114684B-3-6M</t>
        </is>
      </c>
      <c r="F1456" s="0" t="inlineStr">
        <is>
          <t>'802114684011</t>
        </is>
      </c>
      <c r="G1456" s="0" t="inlineStr">
        <is>
          <t>INFANT</t>
        </is>
      </c>
      <c r="H1456" s="0" t="inlineStr">
        <is>
          <t>3-6M</t>
        </is>
      </c>
      <c r="I1456" s="0">
        <v>29.99</v>
      </c>
      <c r="J1456" s="0">
        <v>12</v>
      </c>
    </row>
    <row r="1457" spans="1:10" customHeight="0">
      <c r="A1457" s="0">
        <f>HYPERLINK("https://dl.dropboxusercontent.com/scl/fi/5lahd46wk2t5l17afrx0u/114684-f.jpg?rlkey=zoo2fmxwutu2pg6ro4rvdt4qj&amp;dl=0","Click to download Image")</f>
      </c>
      <c r="B1457" s="0">
        <f>HYPERLINK("https://dl.dropboxusercontent.com/scl/fi/udd36srzlkv793pfwatry/graphic-update22022-infant.jpg?rlkey=xctttzcuswg6lrrw0amfjq9eg&amp;dl=0","Click to download SizeChart")</f>
      </c>
      <c r="C1457" s="0" t="inlineStr">
        <is>
          <t>Cadeace Infant Bodysuit</t>
        </is>
      </c>
      <c r="D1457" s="0" t="inlineStr">
        <is>
          <t>'114684</t>
        </is>
      </c>
      <c r="E1457" s="0" t="inlineStr">
        <is>
          <t>UNI CADEACE I WHITE:114684C-6-9M</t>
        </is>
      </c>
      <c r="F1457" s="0" t="inlineStr">
        <is>
          <t>'802114684028</t>
        </is>
      </c>
      <c r="G1457" s="0" t="inlineStr">
        <is>
          <t>INFANT</t>
        </is>
      </c>
      <c r="H1457" s="0" t="inlineStr">
        <is>
          <t>6-9M</t>
        </is>
      </c>
      <c r="I1457" s="0">
        <v>29.99</v>
      </c>
      <c r="J1457" s="0">
        <v>14</v>
      </c>
    </row>
    <row r="1458" spans="1:10" customHeight="0">
      <c r="A1458" s="0">
        <f>HYPERLINK("https://dl.dropboxusercontent.com/scl/fi/5lahd46wk2t5l17afrx0u/114684-f.jpg?rlkey=zoo2fmxwutu2pg6ro4rvdt4qj&amp;dl=0","Click to download Image")</f>
      </c>
      <c r="B1458" s="0">
        <f>HYPERLINK("https://dl.dropboxusercontent.com/scl/fi/udd36srzlkv793pfwatry/graphic-update22022-infant.jpg?rlkey=xctttzcuswg6lrrw0amfjq9eg&amp;dl=0","Click to download SizeChart")</f>
      </c>
      <c r="C1458" s="0" t="inlineStr">
        <is>
          <t>Cadeace Infant Bodysuit</t>
        </is>
      </c>
      <c r="D1458" s="0" t="inlineStr">
        <is>
          <t>'114684</t>
        </is>
      </c>
      <c r="E1458" s="0" t="inlineStr">
        <is>
          <t>UNI CADEACE I WHITE:114684F-12M</t>
        </is>
      </c>
      <c r="F1458" s="0" t="inlineStr">
        <is>
          <t>'802114684035</t>
        </is>
      </c>
      <c r="G1458" s="0" t="inlineStr">
        <is>
          <t>INFANT</t>
        </is>
      </c>
      <c r="H1458" s="0" t="inlineStr">
        <is>
          <t>12M</t>
        </is>
      </c>
      <c r="I1458" s="0">
        <v>29.99</v>
      </c>
      <c r="J1458" s="0">
        <v>9</v>
      </c>
    </row>
    <row r="1459" spans="1:10" customHeight="0">
      <c r="A1459" s="0">
        <f>HYPERLINK("https://dl.dropboxusercontent.com/scl/fi/5lahd46wk2t5l17afrx0u/114684-f.jpg?rlkey=zoo2fmxwutu2pg6ro4rvdt4qj&amp;dl=0","Click to download Image")</f>
      </c>
      <c r="B1459" s="0">
        <f>HYPERLINK("https://dl.dropboxusercontent.com/scl/fi/udd36srzlkv793pfwatry/graphic-update22022-infant.jpg?rlkey=xctttzcuswg6lrrw0amfjq9eg&amp;dl=0","Click to download SizeChart")</f>
      </c>
      <c r="C1459" s="0" t="inlineStr">
        <is>
          <t>Cadeace Infant Bodysuit</t>
        </is>
      </c>
      <c r="D1459" s="0" t="inlineStr">
        <is>
          <t>'114684</t>
        </is>
      </c>
      <c r="E1459" s="0" t="inlineStr">
        <is>
          <t>UNI CADEACE I WHITE 12 PACK:114684Z-12PK</t>
        </is>
      </c>
      <c r="F1459" s="0" t="inlineStr">
        <is>
          <t>'802114684998</t>
        </is>
      </c>
      <c r="G1459" s="0" t="inlineStr">
        <is>
          <t>INFANT</t>
        </is>
      </c>
      <c r="H1459" s="0" t="inlineStr">
        <is>
          <t>12 PACK</t>
        </is>
      </c>
      <c r="I1459" s="0">
        <v>280</v>
      </c>
      <c r="J1459" s="0">
        <v>0</v>
      </c>
    </row>
    <row r="1460" spans="1:10" customHeight="0">
      <c r="A1460" s="0">
        <f>HYPERLINK("https://dl.dropboxusercontent.com/scl/fi/t5eyixhnsjr33ahbhbe8q/elainauni75240.jpg?rlkey=fw4jm3jbbj3ez84q6qjfka7uv&amp;dl=0","Click to download Image")</f>
      </c>
      <c r="B1460" s="0">
        <f>HYPERLINK("https://dl.dropboxusercontent.com/scl/fi/3e5kpj23d4u9jseeys92d/womens-hoodie-and-sweatshirt-size-chartselaina.jpg?rlkey=8oqg0m5ij5u3r6skgwbiylr8d&amp;dl=0","Click to download SizeChart")</f>
      </c>
      <c r="C1460" s="0" t="inlineStr">
        <is>
          <t>Elaina Women's Hoodie</t>
        </is>
      </c>
      <c r="D1460" s="0" t="inlineStr">
        <is>
          <t>'111673</t>
        </is>
      </c>
      <c r="E1460" s="0" t="inlineStr">
        <is>
          <t>UNI ELAINA GREY:111673A-S</t>
        </is>
      </c>
      <c r="F1460" s="0" t="inlineStr">
        <is>
          <t>'802111673049</t>
        </is>
      </c>
      <c r="G1460" s="0" t="inlineStr">
        <is>
          <t>WOMENS</t>
        </is>
      </c>
      <c r="H1460" s="0" t="inlineStr">
        <is>
          <t>S</t>
        </is>
      </c>
      <c r="I1460" s="0">
        <v>45.99</v>
      </c>
      <c r="J1460" s="0">
        <v>12</v>
      </c>
    </row>
    <row r="1461" spans="1:10" customHeight="0">
      <c r="A1461" s="0">
        <f>HYPERLINK("https://dl.dropboxusercontent.com/scl/fi/t5eyixhnsjr33ahbhbe8q/elainauni75240.jpg?rlkey=fw4jm3jbbj3ez84q6qjfka7uv&amp;dl=0","Click to download Image")</f>
      </c>
      <c r="B1461" s="0">
        <f>HYPERLINK("https://dl.dropboxusercontent.com/scl/fi/3e5kpj23d4u9jseeys92d/womens-hoodie-and-sweatshirt-size-chartselaina.jpg?rlkey=8oqg0m5ij5u3r6skgwbiylr8d&amp;dl=0","Click to download SizeChart")</f>
      </c>
      <c r="C1461" s="0" t="inlineStr">
        <is>
          <t>Elaina Women's Hoodie</t>
        </is>
      </c>
      <c r="D1461" s="0" t="inlineStr">
        <is>
          <t>'111673</t>
        </is>
      </c>
      <c r="E1461" s="0" t="inlineStr">
        <is>
          <t>UNI ELAINA GREY:111673B-M</t>
        </is>
      </c>
      <c r="F1461" s="0" t="inlineStr">
        <is>
          <t>'802111673056</t>
        </is>
      </c>
      <c r="G1461" s="0" t="inlineStr">
        <is>
          <t>WOMENS</t>
        </is>
      </c>
      <c r="H1461" s="0" t="inlineStr">
        <is>
          <t>M</t>
        </is>
      </c>
      <c r="I1461" s="0">
        <v>45.99</v>
      </c>
      <c r="J1461" s="0">
        <v>24</v>
      </c>
    </row>
    <row r="1462" spans="1:10" customHeight="0">
      <c r="A1462" s="0">
        <f>HYPERLINK("https://dl.dropboxusercontent.com/scl/fi/t5eyixhnsjr33ahbhbe8q/elainauni75240.jpg?rlkey=fw4jm3jbbj3ez84q6qjfka7uv&amp;dl=0","Click to download Image")</f>
      </c>
      <c r="B1462" s="0">
        <f>HYPERLINK("https://dl.dropboxusercontent.com/scl/fi/3e5kpj23d4u9jseeys92d/womens-hoodie-and-sweatshirt-size-chartselaina.jpg?rlkey=8oqg0m5ij5u3r6skgwbiylr8d&amp;dl=0","Click to download SizeChart")</f>
      </c>
      <c r="C1462" s="0" t="inlineStr">
        <is>
          <t>Elaina Women's Hoodie</t>
        </is>
      </c>
      <c r="D1462" s="0" t="inlineStr">
        <is>
          <t>'111673</t>
        </is>
      </c>
      <c r="E1462" s="0" t="inlineStr">
        <is>
          <t>UNI ELAINA GREY:111673C-L</t>
        </is>
      </c>
      <c r="F1462" s="0" t="inlineStr">
        <is>
          <t>'802111673063</t>
        </is>
      </c>
      <c r="G1462" s="0" t="inlineStr">
        <is>
          <t>WOMENS</t>
        </is>
      </c>
      <c r="H1462" s="0" t="inlineStr">
        <is>
          <t>L</t>
        </is>
      </c>
      <c r="I1462" s="0">
        <v>45.99</v>
      </c>
      <c r="J1462" s="0">
        <v>23</v>
      </c>
    </row>
    <row r="1463" spans="1:10" customHeight="0">
      <c r="A1463" s="0">
        <f>HYPERLINK("https://dl.dropboxusercontent.com/scl/fi/t5eyixhnsjr33ahbhbe8q/elainauni75240.jpg?rlkey=fw4jm3jbbj3ez84q6qjfka7uv&amp;dl=0","Click to download Image")</f>
      </c>
      <c r="B1463" s="0">
        <f>HYPERLINK("https://dl.dropboxusercontent.com/scl/fi/3e5kpj23d4u9jseeys92d/womens-hoodie-and-sweatshirt-size-chartselaina.jpg?rlkey=8oqg0m5ij5u3r6skgwbiylr8d&amp;dl=0","Click to download SizeChart")</f>
      </c>
      <c r="C1463" s="0" t="inlineStr">
        <is>
          <t>Elaina Women's Hoodie</t>
        </is>
      </c>
      <c r="D1463" s="0" t="inlineStr">
        <is>
          <t>'111673</t>
        </is>
      </c>
      <c r="E1463" s="0" t="inlineStr">
        <is>
          <t>UNI ELAINA GREY:111673D-XL</t>
        </is>
      </c>
      <c r="F1463" s="0" t="inlineStr">
        <is>
          <t>'802111673070</t>
        </is>
      </c>
      <c r="G1463" s="0" t="inlineStr">
        <is>
          <t>WOMENS</t>
        </is>
      </c>
      <c r="H1463" s="0" t="inlineStr">
        <is>
          <t>XL</t>
        </is>
      </c>
      <c r="I1463" s="0">
        <v>45.99</v>
      </c>
      <c r="J1463" s="0">
        <v>11</v>
      </c>
    </row>
    <row r="1464" spans="1:10" customHeight="0">
      <c r="A1464" s="0">
        <f>HYPERLINK("https://dl.dropboxusercontent.com/scl/fi/t5eyixhnsjr33ahbhbe8q/elainauni75240.jpg?rlkey=fw4jm3jbbj3ez84q6qjfka7uv&amp;dl=0","Click to download Image")</f>
      </c>
      <c r="B1464" s="0">
        <f>HYPERLINK("https://dl.dropboxusercontent.com/scl/fi/3e5kpj23d4u9jseeys92d/womens-hoodie-and-sweatshirt-size-chartselaina.jpg?rlkey=8oqg0m5ij5u3r6skgwbiylr8d&amp;dl=0","Click to download SizeChart")</f>
      </c>
      <c r="C1464" s="0" t="inlineStr">
        <is>
          <t>Elaina Women's Hoodie</t>
        </is>
      </c>
      <c r="D1464" s="0" t="inlineStr">
        <is>
          <t>'111673</t>
        </is>
      </c>
      <c r="E1464" s="0" t="inlineStr">
        <is>
          <t>UNI ELAINA GREY:111673E-2XL</t>
        </is>
      </c>
      <c r="F1464" s="0" t="inlineStr">
        <is>
          <t>'802111673087</t>
        </is>
      </c>
      <c r="G1464" s="0" t="inlineStr">
        <is>
          <t>WOMENS</t>
        </is>
      </c>
      <c r="H1464" s="0" t="inlineStr">
        <is>
          <t>2XL</t>
        </is>
      </c>
      <c r="I1464" s="0">
        <v>47.99</v>
      </c>
      <c r="J1464" s="0">
        <v>6</v>
      </c>
    </row>
    <row r="1465" spans="1:10" customHeight="0">
      <c r="A1465" s="0">
        <f>HYPERLINK("https://dl.dropboxusercontent.com/scl/fi/t5eyixhnsjr33ahbhbe8q/elainauni75240.jpg?rlkey=fw4jm3jbbj3ez84q6qjfka7uv&amp;dl=0","Click to download Image")</f>
      </c>
      <c r="B1465" s="0">
        <f>HYPERLINK("https://dl.dropboxusercontent.com/scl/fi/3e5kpj23d4u9jseeys92d/womens-hoodie-and-sweatshirt-size-chartselaina.jpg?rlkey=8oqg0m5ij5u3r6skgwbiylr8d&amp;dl=0","Click to download SizeChart")</f>
      </c>
      <c r="C1465" s="0" t="inlineStr">
        <is>
          <t>Elaina Women's Hoodie</t>
        </is>
      </c>
      <c r="D1465" s="0" t="inlineStr">
        <is>
          <t>'111673</t>
        </is>
      </c>
      <c r="E1465" s="0" t="inlineStr">
        <is>
          <t>UNI ELAINA GREY:111673F-3XL</t>
        </is>
      </c>
      <c r="F1465" s="0" t="inlineStr">
        <is>
          <t>'802111673094</t>
        </is>
      </c>
      <c r="G1465" s="0" t="inlineStr">
        <is>
          <t>WOMENS</t>
        </is>
      </c>
      <c r="H1465" s="0" t="inlineStr">
        <is>
          <t>3XL</t>
        </is>
      </c>
      <c r="I1465" s="0">
        <v>47.99</v>
      </c>
      <c r="J1465" s="0">
        <v>3</v>
      </c>
    </row>
    <row r="1466" spans="1:10" customHeight="0">
      <c r="A1466" s="0">
        <f>HYPERLINK("https://dl.dropboxusercontent.com/scl/fi/t5eyixhnsjr33ahbhbe8q/elainauni75240.jpg?rlkey=fw4jm3jbbj3ez84q6qjfka7uv&amp;dl=0","Click to download Image")</f>
      </c>
      <c r="B1466" s="0">
        <f>HYPERLINK("https://dl.dropboxusercontent.com/scl/fi/3e5kpj23d4u9jseeys92d/womens-hoodie-and-sweatshirt-size-chartselaina.jpg?rlkey=8oqg0m5ij5u3r6skgwbiylr8d&amp;dl=0","Click to download SizeChart")</f>
      </c>
      <c r="C1466" s="0" t="inlineStr">
        <is>
          <t>Elaina Women's Hoodie</t>
        </is>
      </c>
      <c r="D1466" s="0" t="inlineStr">
        <is>
          <t>'111673</t>
        </is>
      </c>
      <c r="E1466" s="0" t="inlineStr">
        <is>
          <t>UNI ELAINA 12 PACK:111673Z-12PK</t>
        </is>
      </c>
      <c r="F1466" s="0" t="inlineStr">
        <is>
          <t>'802111673995</t>
        </is>
      </c>
      <c r="G1466" s="0" t="inlineStr">
        <is>
          <t>WOMENS</t>
        </is>
      </c>
      <c r="H1466" s="0" t="inlineStr">
        <is>
          <t>12 PACK</t>
        </is>
      </c>
      <c r="I1466" s="0">
        <v>480</v>
      </c>
      <c r="J1466" s="0">
        <v>0</v>
      </c>
    </row>
    <row r="1467" spans="1:10" customHeight="0">
      <c r="A1467" s="0">
        <f>HYPERLINK("https://dl.dropboxusercontent.com/scl/fi/7ytb51dws59j2jtzb94xi/115365-af.jpg?rlkey=3ccnd8jphsrpejvs68kle688z&amp;dl=0","Click to download Image")</f>
      </c>
      <c r="C1467" s="0" t="inlineStr">
        <is>
          <t>Voight Mens Cap</t>
        </is>
      </c>
      <c r="D1467" s="0" t="inlineStr">
        <is>
          <t>'115365</t>
        </is>
      </c>
      <c r="E1467" s="0" t="inlineStr">
        <is>
          <t>UNI VOIGHT A GREY:115365</t>
        </is>
      </c>
      <c r="F1467" s="0" t="inlineStr">
        <is>
          <t>'702115365004</t>
        </is>
      </c>
      <c r="G1467" s="0" t="inlineStr">
        <is>
          <t>MENS</t>
        </is>
      </c>
      <c r="H1467" s="0" t="inlineStr">
        <is>
          <t>STANDARD MENS</t>
        </is>
      </c>
      <c r="I1467" s="0">
        <v>24.99</v>
      </c>
      <c r="J1467" s="0">
        <v>14</v>
      </c>
    </row>
    <row r="1468" spans="1:10" customHeight="0">
      <c r="A1468" s="0">
        <f>HYPERLINK("https://dl.dropboxusercontent.com/scl/fi/cec321rhe4dwv7c2q6suz/121641-af.jpg?rlkey=qe3j86eym3zjt4nbqgwmnc20t&amp;dl=0","Click to download Image")</f>
      </c>
      <c r="B1468" s="0">
        <f>HYPERLINK("https://dl.dropboxusercontent.com/scl/fi/l91j9b4v907wi3bsfp8xc/mens-t-shirt-size-chartsorlando.jpg?rlkey=5aymuq5m4v2k1okf93ok8amfj&amp;dl=0","Click to download SizeChart")</f>
      </c>
      <c r="C1468" s="0" t="inlineStr">
        <is>
          <t>Roosevelt Men's Camo Short Sleeve Shirt</t>
        </is>
      </c>
      <c r="D1468" s="0" t="inlineStr">
        <is>
          <t>'121641</t>
        </is>
      </c>
      <c r="E1468" s="0" t="inlineStr">
        <is>
          <t>UNI ROOSEV M CO:121641A-S</t>
        </is>
      </c>
      <c r="F1468" s="0" t="inlineStr">
        <is>
          <t>'802121641045</t>
        </is>
      </c>
      <c r="G1468" s="0" t="inlineStr">
        <is>
          <t>MENS</t>
        </is>
      </c>
      <c r="H1468" s="0" t="inlineStr">
        <is>
          <t>S</t>
        </is>
      </c>
      <c r="I1468" s="0">
        <v>29.99</v>
      </c>
      <c r="J1468" s="0">
        <v>2</v>
      </c>
    </row>
    <row r="1469" spans="1:10" customHeight="0">
      <c r="A1469" s="0">
        <f>HYPERLINK("https://dl.dropboxusercontent.com/scl/fi/cec321rhe4dwv7c2q6suz/121641-af.jpg?rlkey=qe3j86eym3zjt4nbqgwmnc20t&amp;dl=0","Click to download Image")</f>
      </c>
      <c r="B1469" s="0">
        <f>HYPERLINK("https://dl.dropboxusercontent.com/scl/fi/l91j9b4v907wi3bsfp8xc/mens-t-shirt-size-chartsorlando.jpg?rlkey=5aymuq5m4v2k1okf93ok8amfj&amp;dl=0","Click to download SizeChart")</f>
      </c>
      <c r="C1469" s="0" t="inlineStr">
        <is>
          <t>Roosevelt Men's Camo Short Sleeve Shirt</t>
        </is>
      </c>
      <c r="D1469" s="0" t="inlineStr">
        <is>
          <t>'121641</t>
        </is>
      </c>
      <c r="E1469" s="0" t="inlineStr">
        <is>
          <t>UNI ROOSEV M CO:121641B-M</t>
        </is>
      </c>
      <c r="F1469" s="0" t="inlineStr">
        <is>
          <t>'802121641052</t>
        </is>
      </c>
      <c r="G1469" s="0" t="inlineStr">
        <is>
          <t>MENS</t>
        </is>
      </c>
      <c r="H1469" s="0" t="inlineStr">
        <is>
          <t>M</t>
        </is>
      </c>
      <c r="I1469" s="0">
        <v>29.99</v>
      </c>
      <c r="J1469" s="0">
        <v>4</v>
      </c>
    </row>
    <row r="1470" spans="1:10" customHeight="0">
      <c r="A1470" s="0">
        <f>HYPERLINK("https://dl.dropboxusercontent.com/scl/fi/cec321rhe4dwv7c2q6suz/121641-af.jpg?rlkey=qe3j86eym3zjt4nbqgwmnc20t&amp;dl=0","Click to download Image")</f>
      </c>
      <c r="B1470" s="0">
        <f>HYPERLINK("https://dl.dropboxusercontent.com/scl/fi/l91j9b4v907wi3bsfp8xc/mens-t-shirt-size-chartsorlando.jpg?rlkey=5aymuq5m4v2k1okf93ok8amfj&amp;dl=0","Click to download SizeChart")</f>
      </c>
      <c r="C1470" s="0" t="inlineStr">
        <is>
          <t>Roosevelt Men's Camo Short Sleeve Shirt</t>
        </is>
      </c>
      <c r="D1470" s="0" t="inlineStr">
        <is>
          <t>'121641</t>
        </is>
      </c>
      <c r="E1470" s="0" t="inlineStr">
        <is>
          <t>UNI ROOSEV M CO:121641C-L</t>
        </is>
      </c>
      <c r="F1470" s="0" t="inlineStr">
        <is>
          <t>'802121641069</t>
        </is>
      </c>
      <c r="G1470" s="0" t="inlineStr">
        <is>
          <t>MENS</t>
        </is>
      </c>
      <c r="H1470" s="0" t="inlineStr">
        <is>
          <t>L</t>
        </is>
      </c>
      <c r="I1470" s="0">
        <v>29.99</v>
      </c>
      <c r="J1470" s="0">
        <v>6</v>
      </c>
    </row>
    <row r="1471" spans="1:10" customHeight="0">
      <c r="A1471" s="0">
        <f>HYPERLINK("https://dl.dropboxusercontent.com/scl/fi/cec321rhe4dwv7c2q6suz/121641-af.jpg?rlkey=qe3j86eym3zjt4nbqgwmnc20t&amp;dl=0","Click to download Image")</f>
      </c>
      <c r="B1471" s="0">
        <f>HYPERLINK("https://dl.dropboxusercontent.com/scl/fi/l91j9b4v907wi3bsfp8xc/mens-t-shirt-size-chartsorlando.jpg?rlkey=5aymuq5m4v2k1okf93ok8amfj&amp;dl=0","Click to download SizeChart")</f>
      </c>
      <c r="C1471" s="0" t="inlineStr">
        <is>
          <t>Roosevelt Men's Camo Short Sleeve Shirt</t>
        </is>
      </c>
      <c r="D1471" s="0" t="inlineStr">
        <is>
          <t>'121641</t>
        </is>
      </c>
      <c r="E1471" s="0" t="inlineStr">
        <is>
          <t>UNI ROOSEV M CO:121641D-XL</t>
        </is>
      </c>
      <c r="F1471" s="0" t="inlineStr">
        <is>
          <t>'802121641076</t>
        </is>
      </c>
      <c r="G1471" s="0" t="inlineStr">
        <is>
          <t>MENS</t>
        </is>
      </c>
      <c r="H1471" s="0" t="inlineStr">
        <is>
          <t>XL</t>
        </is>
      </c>
      <c r="I1471" s="0">
        <v>29.99</v>
      </c>
      <c r="J1471" s="0">
        <v>6</v>
      </c>
    </row>
    <row r="1472" spans="1:10" customHeight="0">
      <c r="A1472" s="0">
        <f>HYPERLINK("https://dl.dropboxusercontent.com/scl/fi/cec321rhe4dwv7c2q6suz/121641-af.jpg?rlkey=qe3j86eym3zjt4nbqgwmnc20t&amp;dl=0","Click to download Image")</f>
      </c>
      <c r="B1472" s="0">
        <f>HYPERLINK("https://dl.dropboxusercontent.com/scl/fi/l91j9b4v907wi3bsfp8xc/mens-t-shirt-size-chartsorlando.jpg?rlkey=5aymuq5m4v2k1okf93ok8amfj&amp;dl=0","Click to download SizeChart")</f>
      </c>
      <c r="C1472" s="0" t="inlineStr">
        <is>
          <t>Roosevelt Men's Camo Short Sleeve Shirt</t>
        </is>
      </c>
      <c r="D1472" s="0" t="inlineStr">
        <is>
          <t>'121641</t>
        </is>
      </c>
      <c r="E1472" s="0" t="inlineStr">
        <is>
          <t>UNI ROOSEV M CO:121641E-2XL</t>
        </is>
      </c>
      <c r="F1472" s="0" t="inlineStr">
        <is>
          <t>'802121641083</t>
        </is>
      </c>
      <c r="G1472" s="0" t="inlineStr">
        <is>
          <t>MENS</t>
        </is>
      </c>
      <c r="H1472" s="0" t="inlineStr">
        <is>
          <t>2XL</t>
        </is>
      </c>
      <c r="I1472" s="0">
        <v>31.99</v>
      </c>
      <c r="J1472" s="0">
        <v>3</v>
      </c>
    </row>
    <row r="1473" spans="1:10" customHeight="0">
      <c r="A1473" s="0">
        <f>HYPERLINK("https://dl.dropboxusercontent.com/scl/fi/cec321rhe4dwv7c2q6suz/121641-af.jpg?rlkey=qe3j86eym3zjt4nbqgwmnc20t&amp;dl=0","Click to download Image")</f>
      </c>
      <c r="B1473" s="0">
        <f>HYPERLINK("https://dl.dropboxusercontent.com/scl/fi/l91j9b4v907wi3bsfp8xc/mens-t-shirt-size-chartsorlando.jpg?rlkey=5aymuq5m4v2k1okf93ok8amfj&amp;dl=0","Click to download SizeChart")</f>
      </c>
      <c r="C1473" s="0" t="inlineStr">
        <is>
          <t>Roosevelt Men's Camo Short Sleeve Shirt</t>
        </is>
      </c>
      <c r="D1473" s="0" t="inlineStr">
        <is>
          <t>'121641</t>
        </is>
      </c>
      <c r="E1473" s="0" t="inlineStr">
        <is>
          <t>UNI ROOSEV M CO:121641F-3XL</t>
        </is>
      </c>
      <c r="F1473" s="0" t="inlineStr">
        <is>
          <t>'802121641090</t>
        </is>
      </c>
      <c r="G1473" s="0" t="inlineStr">
        <is>
          <t>MENS</t>
        </is>
      </c>
      <c r="H1473" s="0" t="inlineStr">
        <is>
          <t>3XL</t>
        </is>
      </c>
      <c r="I1473" s="0">
        <v>31.99</v>
      </c>
      <c r="J1473" s="0">
        <v>0</v>
      </c>
    </row>
    <row r="1474" spans="1:10" customHeight="0">
      <c r="A1474" s="0">
        <f>HYPERLINK("https://dl.dropboxusercontent.com/scl/fi/cec321rhe4dwv7c2q6suz/121641-af.jpg?rlkey=qe3j86eym3zjt4nbqgwmnc20t&amp;dl=0","Click to download Image")</f>
      </c>
      <c r="B1474" s="0">
        <f>HYPERLINK("https://dl.dropboxusercontent.com/scl/fi/l91j9b4v907wi3bsfp8xc/mens-t-shirt-size-chartsorlando.jpg?rlkey=5aymuq5m4v2k1okf93ok8amfj&amp;dl=0","Click to download SizeChart")</f>
      </c>
      <c r="C1474" s="0" t="inlineStr">
        <is>
          <t>Roosevelt Men's Camo Short Sleeve Shirt</t>
        </is>
      </c>
      <c r="D1474" s="0" t="inlineStr">
        <is>
          <t>'121641</t>
        </is>
      </c>
      <c r="E1474" s="0" t="inlineStr">
        <is>
          <t>UNI ROOSEV M CO 12PK:121641Z-12PK</t>
        </is>
      </c>
      <c r="F1474" s="0" t="inlineStr">
        <is>
          <t>'802121641991</t>
        </is>
      </c>
      <c r="G1474" s="0" t="inlineStr">
        <is>
          <t>MENS</t>
        </is>
      </c>
      <c r="H1474" s="0" t="inlineStr">
        <is>
          <t>12 PACK</t>
        </is>
      </c>
      <c r="I1474" s="0">
        <v>239.76</v>
      </c>
      <c r="J1474" s="0">
        <v>0</v>
      </c>
    </row>
    <row r="1475" spans="1:10" customHeight="0">
      <c r="A1475" s="0">
        <f>HYPERLINK("https://dl.dropboxusercontent.com/scl/fi/8iy4p9r83w2yxjd29d2hq/123014-af.jpg?rlkey=2mjs4z922sf63uuf9c8y3tcx5&amp;dl=0","Click to download Image")</f>
      </c>
      <c r="B1475" s="0">
        <f>HYPERLINK("https://dl.dropboxusercontent.com/scl/fi/lm1wwl3vo5b107vn77r4j/graphic-update2022-mens.jpg?rlkey=aogspl8txeq5jg4gvo2iht7y2&amp;dl=0","Click to download SizeChart")</f>
      </c>
      <c r="C1475" s="0" t="inlineStr">
        <is>
          <t>May Men's Long Sleeve Shirt</t>
        </is>
      </c>
      <c r="D1475" s="0" t="inlineStr">
        <is>
          <t>'123014</t>
        </is>
      </c>
      <c r="E1475" s="0" t="inlineStr">
        <is>
          <t>UNI MAY M PK:123014A-S</t>
        </is>
      </c>
      <c r="F1475" s="0" t="inlineStr">
        <is>
          <t>'802123014045</t>
        </is>
      </c>
      <c r="G1475" s="0" t="inlineStr">
        <is>
          <t>MENS</t>
        </is>
      </c>
      <c r="H1475" s="0" t="inlineStr">
        <is>
          <t>S</t>
        </is>
      </c>
      <c r="I1475" s="0">
        <v>29.99</v>
      </c>
      <c r="J1475" s="0">
        <v>77</v>
      </c>
    </row>
    <row r="1476" spans="1:10" customHeight="0">
      <c r="A1476" s="0">
        <f>HYPERLINK("https://dl.dropboxusercontent.com/scl/fi/8iy4p9r83w2yxjd29d2hq/123014-af.jpg?rlkey=2mjs4z922sf63uuf9c8y3tcx5&amp;dl=0","Click to download Image")</f>
      </c>
      <c r="B1476" s="0">
        <f>HYPERLINK("https://dl.dropboxusercontent.com/scl/fi/lm1wwl3vo5b107vn77r4j/graphic-update2022-mens.jpg?rlkey=aogspl8txeq5jg4gvo2iht7y2&amp;dl=0","Click to download SizeChart")</f>
      </c>
      <c r="C1476" s="0" t="inlineStr">
        <is>
          <t>May Men's Long Sleeve Shirt</t>
        </is>
      </c>
      <c r="D1476" s="0" t="inlineStr">
        <is>
          <t>'123014</t>
        </is>
      </c>
      <c r="E1476" s="0" t="inlineStr">
        <is>
          <t>UNI MAY M PK:123014B-M</t>
        </is>
      </c>
      <c r="F1476" s="0" t="inlineStr">
        <is>
          <t>'802123014052</t>
        </is>
      </c>
      <c r="G1476" s="0" t="inlineStr">
        <is>
          <t>MENS</t>
        </is>
      </c>
      <c r="H1476" s="0" t="inlineStr">
        <is>
          <t>M</t>
        </is>
      </c>
      <c r="I1476" s="0">
        <v>29.99</v>
      </c>
      <c r="J1476" s="0">
        <v>149</v>
      </c>
    </row>
    <row r="1477" spans="1:10" customHeight="0">
      <c r="A1477" s="0">
        <f>HYPERLINK("https://dl.dropboxusercontent.com/scl/fi/8iy4p9r83w2yxjd29d2hq/123014-af.jpg?rlkey=2mjs4z922sf63uuf9c8y3tcx5&amp;dl=0","Click to download Image")</f>
      </c>
      <c r="B1477" s="0">
        <f>HYPERLINK("https://dl.dropboxusercontent.com/scl/fi/lm1wwl3vo5b107vn77r4j/graphic-update2022-mens.jpg?rlkey=aogspl8txeq5jg4gvo2iht7y2&amp;dl=0","Click to download SizeChart")</f>
      </c>
      <c r="C1477" s="0" t="inlineStr">
        <is>
          <t>May Men's Long Sleeve Shirt</t>
        </is>
      </c>
      <c r="D1477" s="0" t="inlineStr">
        <is>
          <t>'123014</t>
        </is>
      </c>
      <c r="E1477" s="0" t="inlineStr">
        <is>
          <t>UNI MAY M PK:123014C-L</t>
        </is>
      </c>
      <c r="F1477" s="0" t="inlineStr">
        <is>
          <t>'802123014069</t>
        </is>
      </c>
      <c r="G1477" s="0" t="inlineStr">
        <is>
          <t>MENS</t>
        </is>
      </c>
      <c r="H1477" s="0" t="inlineStr">
        <is>
          <t>L</t>
        </is>
      </c>
      <c r="I1477" s="0">
        <v>29.99</v>
      </c>
      <c r="J1477" s="0">
        <v>237</v>
      </c>
    </row>
    <row r="1478" spans="1:10" customHeight="0">
      <c r="A1478" s="0">
        <f>HYPERLINK("https://dl.dropboxusercontent.com/scl/fi/8iy4p9r83w2yxjd29d2hq/123014-af.jpg?rlkey=2mjs4z922sf63uuf9c8y3tcx5&amp;dl=0","Click to download Image")</f>
      </c>
      <c r="B1478" s="0">
        <f>HYPERLINK("https://dl.dropboxusercontent.com/scl/fi/lm1wwl3vo5b107vn77r4j/graphic-update2022-mens.jpg?rlkey=aogspl8txeq5jg4gvo2iht7y2&amp;dl=0","Click to download SizeChart")</f>
      </c>
      <c r="C1478" s="0" t="inlineStr">
        <is>
          <t>May Men's Long Sleeve Shirt</t>
        </is>
      </c>
      <c r="D1478" s="0" t="inlineStr">
        <is>
          <t>'123014</t>
        </is>
      </c>
      <c r="E1478" s="0" t="inlineStr">
        <is>
          <t>UNI MAY M PK:123014D-XL</t>
        </is>
      </c>
      <c r="F1478" s="0" t="inlineStr">
        <is>
          <t>'802123014076</t>
        </is>
      </c>
      <c r="G1478" s="0" t="inlineStr">
        <is>
          <t>MENS</t>
        </is>
      </c>
      <c r="H1478" s="0" t="inlineStr">
        <is>
          <t>XL</t>
        </is>
      </c>
      <c r="I1478" s="0">
        <v>29.99</v>
      </c>
      <c r="J1478" s="0">
        <v>246</v>
      </c>
    </row>
    <row r="1479" spans="1:10" customHeight="0">
      <c r="A1479" s="0">
        <f>HYPERLINK("https://dl.dropboxusercontent.com/scl/fi/8iy4p9r83w2yxjd29d2hq/123014-af.jpg?rlkey=2mjs4z922sf63uuf9c8y3tcx5&amp;dl=0","Click to download Image")</f>
      </c>
      <c r="B1479" s="0">
        <f>HYPERLINK("https://dl.dropboxusercontent.com/scl/fi/lm1wwl3vo5b107vn77r4j/graphic-update2022-mens.jpg?rlkey=aogspl8txeq5jg4gvo2iht7y2&amp;dl=0","Click to download SizeChart")</f>
      </c>
      <c r="C1479" s="0" t="inlineStr">
        <is>
          <t>May Men's Long Sleeve Shirt</t>
        </is>
      </c>
      <c r="D1479" s="0" t="inlineStr">
        <is>
          <t>'123014</t>
        </is>
      </c>
      <c r="E1479" s="0" t="inlineStr">
        <is>
          <t>UNI MAY M PK:123014E-2XL</t>
        </is>
      </c>
      <c r="F1479" s="0" t="inlineStr">
        <is>
          <t>'802123014083</t>
        </is>
      </c>
      <c r="G1479" s="0" t="inlineStr">
        <is>
          <t>MENS</t>
        </is>
      </c>
      <c r="H1479" s="0" t="inlineStr">
        <is>
          <t>2XL</t>
        </is>
      </c>
      <c r="I1479" s="0">
        <v>31.99</v>
      </c>
      <c r="J1479" s="0">
        <v>160</v>
      </c>
    </row>
    <row r="1480" spans="1:10" customHeight="0">
      <c r="A1480" s="0">
        <f>HYPERLINK("https://dl.dropboxusercontent.com/scl/fi/8iy4p9r83w2yxjd29d2hq/123014-af.jpg?rlkey=2mjs4z922sf63uuf9c8y3tcx5&amp;dl=0","Click to download Image")</f>
      </c>
      <c r="B1480" s="0">
        <f>HYPERLINK("https://dl.dropboxusercontent.com/scl/fi/lm1wwl3vo5b107vn77r4j/graphic-update2022-mens.jpg?rlkey=aogspl8txeq5jg4gvo2iht7y2&amp;dl=0","Click to download SizeChart")</f>
      </c>
      <c r="C1480" s="0" t="inlineStr">
        <is>
          <t>May Men's Long Sleeve Shirt</t>
        </is>
      </c>
      <c r="D1480" s="0" t="inlineStr">
        <is>
          <t>'123014</t>
        </is>
      </c>
      <c r="E1480" s="0" t="inlineStr">
        <is>
          <t>UNI MAY M PK:123014F-3XL</t>
        </is>
      </c>
      <c r="F1480" s="0" t="inlineStr">
        <is>
          <t>'802123014090</t>
        </is>
      </c>
      <c r="G1480" s="0" t="inlineStr">
        <is>
          <t>MENS</t>
        </is>
      </c>
      <c r="H1480" s="0" t="inlineStr">
        <is>
          <t>3XL</t>
        </is>
      </c>
      <c r="I1480" s="0">
        <v>31.99</v>
      </c>
      <c r="J1480" s="0">
        <v>80</v>
      </c>
    </row>
    <row r="1481" spans="1:10" customHeight="0">
      <c r="A1481" s="0">
        <f>HYPERLINK("https://dl.dropboxusercontent.com/scl/fi/frj52yafvgcarrj5hn98a/109281-af.jpg?rlkey=hd6rdx3dq53flld60tp7fd1r3&amp;dl=0","Click to download Image")</f>
      </c>
      <c r="B1481" s="0">
        <f>HYPERLINK("https://dl.dropboxusercontent.com/scl/fi/7uz37gdukjub0rfanayhz/graphic-update22022-youth.jpg?rlkey=z51cg15qxn67mf0mzmzo38ade&amp;dl=0","Click to download SizeChart")</f>
      </c>
      <c r="C1481" s="0" t="inlineStr">
        <is>
          <t>Gail Youth Ruffled Long Sleeve</t>
        </is>
      </c>
      <c r="D1481" s="0" t="inlineStr">
        <is>
          <t>'109281</t>
        </is>
      </c>
      <c r="E1481" s="0" t="inlineStr">
        <is>
          <t>UNI GAIL:109281A - YS</t>
        </is>
      </c>
      <c r="F1481" s="0" t="inlineStr">
        <is>
          <t>'800109281047</t>
        </is>
      </c>
      <c r="G1481" s="0" t="inlineStr">
        <is>
          <t>YOUTH</t>
        </is>
      </c>
      <c r="H1481" s="0" t="inlineStr">
        <is>
          <t>YS</t>
        </is>
      </c>
      <c r="I1481" s="0">
        <v>42.99</v>
      </c>
      <c r="J1481" s="0">
        <v>0</v>
      </c>
    </row>
    <row r="1482" spans="1:10" customHeight="0">
      <c r="A1482" s="0">
        <f>HYPERLINK("https://dl.dropboxusercontent.com/scl/fi/frj52yafvgcarrj5hn98a/109281-af.jpg?rlkey=hd6rdx3dq53flld60tp7fd1r3&amp;dl=0","Click to download Image")</f>
      </c>
      <c r="B1482" s="0">
        <f>HYPERLINK("https://dl.dropboxusercontent.com/scl/fi/7uz37gdukjub0rfanayhz/graphic-update22022-youth.jpg?rlkey=z51cg15qxn67mf0mzmzo38ade&amp;dl=0","Click to download SizeChart")</f>
      </c>
      <c r="C1482" s="0" t="inlineStr">
        <is>
          <t>Gail Youth Ruffled Long Sleeve</t>
        </is>
      </c>
      <c r="D1482" s="0" t="inlineStr">
        <is>
          <t>'109281</t>
        </is>
      </c>
      <c r="E1482" s="0" t="inlineStr">
        <is>
          <t>UNI GAIL:109281C-YM</t>
        </is>
      </c>
      <c r="F1482" s="0" t="inlineStr">
        <is>
          <t>'800109281023</t>
        </is>
      </c>
      <c r="G1482" s="0" t="inlineStr">
        <is>
          <t>YOUTH</t>
        </is>
      </c>
      <c r="H1482" s="0" t="inlineStr">
        <is>
          <t>YM</t>
        </is>
      </c>
      <c r="I1482" s="0">
        <v>42.99</v>
      </c>
      <c r="J1482" s="0">
        <v>12</v>
      </c>
    </row>
    <row r="1483" spans="1:10" customHeight="0">
      <c r="A1483" s="0">
        <f>HYPERLINK("https://dl.dropboxusercontent.com/scl/fi/frj52yafvgcarrj5hn98a/109281-af.jpg?rlkey=hd6rdx3dq53flld60tp7fd1r3&amp;dl=0","Click to download Image")</f>
      </c>
      <c r="B1483" s="0">
        <f>HYPERLINK("https://dl.dropboxusercontent.com/scl/fi/7uz37gdukjub0rfanayhz/graphic-update22022-youth.jpg?rlkey=z51cg15qxn67mf0mzmzo38ade&amp;dl=0","Click to download SizeChart")</f>
      </c>
      <c r="C1483" s="0" t="inlineStr">
        <is>
          <t>Gail Youth Ruffled Long Sleeve</t>
        </is>
      </c>
      <c r="D1483" s="0" t="inlineStr">
        <is>
          <t>'109281</t>
        </is>
      </c>
      <c r="E1483" s="0" t="inlineStr">
        <is>
          <t>UNI GAIL:109281D-YL</t>
        </is>
      </c>
      <c r="F1483" s="0" t="inlineStr">
        <is>
          <t>'800109281030</t>
        </is>
      </c>
      <c r="G1483" s="0" t="inlineStr">
        <is>
          <t>YOUTH</t>
        </is>
      </c>
      <c r="H1483" s="0" t="inlineStr">
        <is>
          <t>YL</t>
        </is>
      </c>
      <c r="I1483" s="0">
        <v>42.99</v>
      </c>
      <c r="J1483" s="0">
        <v>12</v>
      </c>
    </row>
    <row r="1484" spans="1:10" customHeight="0">
      <c r="A1484" s="0">
        <f>HYPERLINK("https://dl.dropboxusercontent.com/scl/fi/frj52yafvgcarrj5hn98a/109281-af.jpg?rlkey=hd6rdx3dq53flld60tp7fd1r3&amp;dl=0","Click to download Image")</f>
      </c>
      <c r="B1484" s="0">
        <f>HYPERLINK("https://dl.dropboxusercontent.com/scl/fi/7uz37gdukjub0rfanayhz/graphic-update22022-youth.jpg?rlkey=z51cg15qxn67mf0mzmzo38ade&amp;dl=0","Click to download SizeChart")</f>
      </c>
      <c r="C1484" s="0" t="inlineStr">
        <is>
          <t>Gail Youth Ruffled Long Sleeve</t>
        </is>
      </c>
      <c r="D1484" s="0" t="inlineStr">
        <is>
          <t>'109281</t>
        </is>
      </c>
      <c r="E1484" s="0" t="inlineStr">
        <is>
          <t>UNI GAIL:109281E-YXL</t>
        </is>
      </c>
      <c r="F1484" s="0" t="inlineStr">
        <is>
          <t>'800109281047</t>
        </is>
      </c>
      <c r="G1484" s="0" t="inlineStr">
        <is>
          <t>YOUTH</t>
        </is>
      </c>
      <c r="H1484" s="0" t="inlineStr">
        <is>
          <t>YXL</t>
        </is>
      </c>
      <c r="I1484" s="0">
        <v>42.99</v>
      </c>
      <c r="J1484" s="0">
        <v>12</v>
      </c>
    </row>
    <row r="1485" spans="1:10" customHeight="0">
      <c r="A1485" s="0">
        <f>HYPERLINK("https://dl.dropboxusercontent.com/scl/fi/6gc1yragz31v8fshy60tf/109795-af.jpg?rlkey=i660sgr373hohceixysy9yim8&amp;dl=0","Click to download Image")</f>
      </c>
      <c r="C1485" s="0" t="inlineStr">
        <is>
          <t>Halifax Men's Cap</t>
        </is>
      </c>
      <c r="D1485" s="0" t="inlineStr">
        <is>
          <t>'109795</t>
        </is>
      </c>
      <c r="E1485" s="0" t="inlineStr">
        <is>
          <t>UNI HALIFAX:109795</t>
        </is>
      </c>
      <c r="F1485" s="0" t="inlineStr">
        <is>
          <t>'700109795011</t>
        </is>
      </c>
      <c r="G1485" s="0" t="inlineStr">
        <is>
          <t>MENS</t>
        </is>
      </c>
      <c r="H1485" s="0" t="inlineStr">
        <is>
          <t>STANDARD MENS</t>
        </is>
      </c>
      <c r="I1485" s="0">
        <v>19</v>
      </c>
      <c r="J1485" s="0">
        <v>61</v>
      </c>
    </row>
    <row r="1486" spans="1:10" customHeight="0">
      <c r="A1486" s="0">
        <f>HYPERLINK("https://dl.dropboxusercontent.com/scl/fi/ctxp6bkbengvc0618boh6/101675af48297.jpg?rlkey=ecosnhqjfnxwzm5jli9ktlyzg&amp;dl=0","Click to download Image")</f>
      </c>
      <c r="C1486" s="0" t="inlineStr">
        <is>
          <t>Pierce Men's Performance Cap</t>
        </is>
      </c>
      <c r="D1486" s="0" t="inlineStr">
        <is>
          <t>'101675</t>
        </is>
      </c>
      <c r="E1486" s="0" t="inlineStr">
        <is>
          <t>PIERCE:101675</t>
        </is>
      </c>
      <c r="F1486" s="0" t="inlineStr">
        <is>
          <t>'700101675014</t>
        </is>
      </c>
      <c r="G1486" s="0" t="inlineStr">
        <is>
          <t>MENS</t>
        </is>
      </c>
      <c r="H1486" s="0" t="inlineStr">
        <is>
          <t>STANDARD MENS</t>
        </is>
      </c>
      <c r="I1486" s="0">
        <v>23</v>
      </c>
      <c r="J1486" s="0">
        <v>90</v>
      </c>
    </row>
    <row r="1487" spans="1:10" customHeight="0">
      <c r="A1487" s="0">
        <f>HYPERLINK("https://dl.dropboxusercontent.com/scl/fi/yzoyx4qhnx8p13n8ywldx/106660af81354.jpg?rlkey=ous9w4m5glynamadmnr4scwji&amp;dl=0","Click to download Image")</f>
      </c>
      <c r="B1487" s="0">
        <f>HYPERLINK("https://dl.dropboxusercontent.com/scl/fi/z68anr4nv2e7t0yb7qkkm/graphic-update2022-womens.jpg?rlkey=bpnhnhn4pqgadtzdybn9odwep&amp;dl=0","Click to download SizeChart")</f>
      </c>
      <c r="C1487" s="0" t="inlineStr">
        <is>
          <t>Acadia Women's Hoodie</t>
        </is>
      </c>
      <c r="D1487" s="0" t="inlineStr">
        <is>
          <t>'106660</t>
        </is>
      </c>
      <c r="E1487" s="0" t="inlineStr">
        <is>
          <t>UNI ACADIA:106660A-S</t>
        </is>
      </c>
      <c r="F1487" s="0" t="inlineStr">
        <is>
          <t>'800106660012</t>
        </is>
      </c>
      <c r="G1487" s="0" t="inlineStr">
        <is>
          <t>WOMENS</t>
        </is>
      </c>
      <c r="H1487" s="0" t="inlineStr">
        <is>
          <t>S</t>
        </is>
      </c>
      <c r="I1487" s="0">
        <v>39.99</v>
      </c>
      <c r="J1487" s="0">
        <v>5</v>
      </c>
    </row>
    <row r="1488" spans="1:10" customHeight="0">
      <c r="A1488" s="0">
        <f>HYPERLINK("https://dl.dropboxusercontent.com/scl/fi/yzoyx4qhnx8p13n8ywldx/106660af81354.jpg?rlkey=ous9w4m5glynamadmnr4scwji&amp;dl=0","Click to download Image")</f>
      </c>
      <c r="B1488" s="0">
        <f>HYPERLINK("https://dl.dropboxusercontent.com/scl/fi/z68anr4nv2e7t0yb7qkkm/graphic-update2022-womens.jpg?rlkey=bpnhnhn4pqgadtzdybn9odwep&amp;dl=0","Click to download SizeChart")</f>
      </c>
      <c r="C1488" s="0" t="inlineStr">
        <is>
          <t>Acadia Women's Hoodie</t>
        </is>
      </c>
      <c r="D1488" s="0" t="inlineStr">
        <is>
          <t>'106660</t>
        </is>
      </c>
      <c r="E1488" s="0" t="inlineStr">
        <is>
          <t>UNI ACADIA:106660B-M</t>
        </is>
      </c>
      <c r="F1488" s="0" t="inlineStr">
        <is>
          <t>'800106660029</t>
        </is>
      </c>
      <c r="G1488" s="0" t="inlineStr">
        <is>
          <t>WOMENS</t>
        </is>
      </c>
      <c r="H1488" s="0" t="inlineStr">
        <is>
          <t>M</t>
        </is>
      </c>
      <c r="I1488" s="0">
        <v>39.99</v>
      </c>
      <c r="J1488" s="0">
        <v>13</v>
      </c>
    </row>
    <row r="1489" spans="1:10" customHeight="0">
      <c r="A1489" s="0">
        <f>HYPERLINK("https://dl.dropboxusercontent.com/scl/fi/yzoyx4qhnx8p13n8ywldx/106660af81354.jpg?rlkey=ous9w4m5glynamadmnr4scwji&amp;dl=0","Click to download Image")</f>
      </c>
      <c r="B1489" s="0">
        <f>HYPERLINK("https://dl.dropboxusercontent.com/scl/fi/z68anr4nv2e7t0yb7qkkm/graphic-update2022-womens.jpg?rlkey=bpnhnhn4pqgadtzdybn9odwep&amp;dl=0","Click to download SizeChart")</f>
      </c>
      <c r="C1489" s="0" t="inlineStr">
        <is>
          <t>Acadia Women's Hoodie</t>
        </is>
      </c>
      <c r="D1489" s="0" t="inlineStr">
        <is>
          <t>'106660</t>
        </is>
      </c>
      <c r="E1489" s="0" t="inlineStr">
        <is>
          <t>UNI ACADIA:106660C-L</t>
        </is>
      </c>
      <c r="F1489" s="0" t="inlineStr">
        <is>
          <t>'800106660036</t>
        </is>
      </c>
      <c r="G1489" s="0" t="inlineStr">
        <is>
          <t>WOMENS</t>
        </is>
      </c>
      <c r="H1489" s="0" t="inlineStr">
        <is>
          <t>L</t>
        </is>
      </c>
      <c r="I1489" s="0">
        <v>39.99</v>
      </c>
      <c r="J1489" s="0">
        <v>15</v>
      </c>
    </row>
    <row r="1490" spans="1:10" customHeight="0">
      <c r="A1490" s="0">
        <f>HYPERLINK("https://dl.dropboxusercontent.com/scl/fi/yzoyx4qhnx8p13n8ywldx/106660af81354.jpg?rlkey=ous9w4m5glynamadmnr4scwji&amp;dl=0","Click to download Image")</f>
      </c>
      <c r="B1490" s="0">
        <f>HYPERLINK("https://dl.dropboxusercontent.com/scl/fi/z68anr4nv2e7t0yb7qkkm/graphic-update2022-womens.jpg?rlkey=bpnhnhn4pqgadtzdybn9odwep&amp;dl=0","Click to download SizeChart")</f>
      </c>
      <c r="C1490" s="0" t="inlineStr">
        <is>
          <t>Acadia Women's Hoodie</t>
        </is>
      </c>
      <c r="D1490" s="0" t="inlineStr">
        <is>
          <t>'106660</t>
        </is>
      </c>
      <c r="E1490" s="0" t="inlineStr">
        <is>
          <t>UNI ACADIA:106660D-XL</t>
        </is>
      </c>
      <c r="F1490" s="0" t="inlineStr">
        <is>
          <t>'800106660043</t>
        </is>
      </c>
      <c r="G1490" s="0" t="inlineStr">
        <is>
          <t>WOMENS</t>
        </is>
      </c>
      <c r="H1490" s="0" t="inlineStr">
        <is>
          <t>XL</t>
        </is>
      </c>
      <c r="I1490" s="0">
        <v>39.99</v>
      </c>
      <c r="J1490" s="0">
        <v>4</v>
      </c>
    </row>
    <row r="1491" spans="1:10" customHeight="0">
      <c r="A1491" s="0">
        <f>HYPERLINK("https://dl.dropboxusercontent.com/scl/fi/yzoyx4qhnx8p13n8ywldx/106660af81354.jpg?rlkey=ous9w4m5glynamadmnr4scwji&amp;dl=0","Click to download Image")</f>
      </c>
      <c r="B1491" s="0">
        <f>HYPERLINK("https://dl.dropboxusercontent.com/scl/fi/z68anr4nv2e7t0yb7qkkm/graphic-update2022-womens.jpg?rlkey=bpnhnhn4pqgadtzdybn9odwep&amp;dl=0","Click to download SizeChart")</f>
      </c>
      <c r="C1491" s="0" t="inlineStr">
        <is>
          <t>Acadia Women's Hoodie</t>
        </is>
      </c>
      <c r="D1491" s="0" t="inlineStr">
        <is>
          <t>'106660</t>
        </is>
      </c>
      <c r="E1491" s="0" t="inlineStr">
        <is>
          <t>UNI ACADIA:106660E-2XL</t>
        </is>
      </c>
      <c r="F1491" s="0" t="inlineStr">
        <is>
          <t>'800106660050</t>
        </is>
      </c>
      <c r="G1491" s="0" t="inlineStr">
        <is>
          <t>WOMENS</t>
        </is>
      </c>
      <c r="H1491" s="0" t="inlineStr">
        <is>
          <t>2XL</t>
        </is>
      </c>
      <c r="I1491" s="0">
        <v>41.99</v>
      </c>
      <c r="J1491" s="0">
        <v>0</v>
      </c>
    </row>
    <row r="1492" spans="1:10" customHeight="0">
      <c r="A1492" s="0">
        <f>HYPERLINK("https://dl.dropboxusercontent.com/scl/fi/yzoyx4qhnx8p13n8ywldx/106660af81354.jpg?rlkey=ous9w4m5glynamadmnr4scwji&amp;dl=0","Click to download Image")</f>
      </c>
      <c r="B1492" s="0">
        <f>HYPERLINK("https://dl.dropboxusercontent.com/scl/fi/z68anr4nv2e7t0yb7qkkm/graphic-update2022-womens.jpg?rlkey=bpnhnhn4pqgadtzdybn9odwep&amp;dl=0","Click to download SizeChart")</f>
      </c>
      <c r="C1492" s="0" t="inlineStr">
        <is>
          <t>Acadia Women's Hoodie</t>
        </is>
      </c>
      <c r="D1492" s="0" t="inlineStr">
        <is>
          <t>'106660</t>
        </is>
      </c>
      <c r="E1492" s="0" t="inlineStr">
        <is>
          <t>UNI ACADIA:106660F-3XL</t>
        </is>
      </c>
      <c r="F1492" s="0" t="inlineStr">
        <is>
          <t>'800106660067</t>
        </is>
      </c>
      <c r="G1492" s="0" t="inlineStr">
        <is>
          <t>WOMENS</t>
        </is>
      </c>
      <c r="H1492" s="0" t="inlineStr">
        <is>
          <t>3XL</t>
        </is>
      </c>
      <c r="I1492" s="0">
        <v>41.99</v>
      </c>
      <c r="J1492" s="0">
        <v>1</v>
      </c>
    </row>
    <row r="1493" spans="1:10" customHeight="0">
      <c r="A1493" s="0">
        <f>HYPERLINK("https://dl.dropboxusercontent.com/scl/fi/gvpvmojio6mjezilkydne/91950af90347.png?rlkey=id5d1uce7cih8pbg44rp7kqqt&amp;dl=0","Click to download Image")</f>
      </c>
      <c r="C1493" s="0" t="inlineStr">
        <is>
          <t>Toiletry Bag</t>
        </is>
      </c>
      <c r="D1493" s="0" t="inlineStr">
        <is>
          <t>'102842</t>
        </is>
      </c>
      <c r="E1493" s="0" t="inlineStr">
        <is>
          <t>UNI TOILETRY:102842</t>
        </is>
      </c>
      <c r="F1493" s="0" t="inlineStr">
        <is>
          <t>'000000000000</t>
        </is>
      </c>
      <c r="I1493" s="0">
        <v>19.99</v>
      </c>
      <c r="J1493" s="0">
        <v>125</v>
      </c>
    </row>
    <row r="1494" spans="1:10" customHeight="0">
      <c r="A1494" s="0">
        <f>HYPERLINK("https://dl.dropboxusercontent.com/scl/fi/et1th73ls6hdaizqnpue4/111555af.png?rlkey=ask3phel9xctk1bks6snsrkxz&amp;dl=0","Click to download Image")</f>
      </c>
      <c r="B1494" s="0">
        <f>HYPERLINK("https://dl.dropboxusercontent.com/scl/fi/0v8kkqncln7ig4n66rxhj/mens-hoodie-size-chartsprice.jpg?rlkey=t9ks3fri96npkovqu1kvd1ncg&amp;dl=0","Click to download SizeChart")</f>
      </c>
      <c r="C1494" s="0" t="inlineStr">
        <is>
          <t>Price Mens Hoodie</t>
        </is>
      </c>
      <c r="D1494" s="0" t="inlineStr">
        <is>
          <t>'111555</t>
        </is>
      </c>
      <c r="E1494" s="0" t="inlineStr">
        <is>
          <t>UNI PRICE GREY:111555A-S</t>
        </is>
      </c>
      <c r="F1494" s="0" t="inlineStr">
        <is>
          <t>'802111555048</t>
        </is>
      </c>
      <c r="G1494" s="0" t="inlineStr">
        <is>
          <t>MENS</t>
        </is>
      </c>
      <c r="H1494" s="0" t="inlineStr">
        <is>
          <t>S</t>
        </is>
      </c>
      <c r="I1494" s="0">
        <v>54.99</v>
      </c>
      <c r="J1494" s="0">
        <v>6</v>
      </c>
    </row>
    <row r="1495" spans="1:10" customHeight="0">
      <c r="A1495" s="0">
        <f>HYPERLINK("https://dl.dropboxusercontent.com/scl/fi/et1th73ls6hdaizqnpue4/111555af.png?rlkey=ask3phel9xctk1bks6snsrkxz&amp;dl=0","Click to download Image")</f>
      </c>
      <c r="B1495" s="0">
        <f>HYPERLINK("https://dl.dropboxusercontent.com/scl/fi/0v8kkqncln7ig4n66rxhj/mens-hoodie-size-chartsprice.jpg?rlkey=t9ks3fri96npkovqu1kvd1ncg&amp;dl=0","Click to download SizeChart")</f>
      </c>
      <c r="C1495" s="0" t="inlineStr">
        <is>
          <t>Price Mens Hoodie</t>
        </is>
      </c>
      <c r="D1495" s="0" t="inlineStr">
        <is>
          <t>'111555</t>
        </is>
      </c>
      <c r="E1495" s="0" t="inlineStr">
        <is>
          <t>UNI PRICE GREY:111555B-M</t>
        </is>
      </c>
      <c r="F1495" s="0" t="inlineStr">
        <is>
          <t>'802111555055</t>
        </is>
      </c>
      <c r="G1495" s="0" t="inlineStr">
        <is>
          <t>MENS</t>
        </is>
      </c>
      <c r="H1495" s="0" t="inlineStr">
        <is>
          <t>M</t>
        </is>
      </c>
      <c r="I1495" s="0">
        <v>54.99</v>
      </c>
      <c r="J1495" s="0">
        <v>11</v>
      </c>
    </row>
    <row r="1496" spans="1:10" customHeight="0">
      <c r="A1496" s="0">
        <f>HYPERLINK("https://dl.dropboxusercontent.com/scl/fi/et1th73ls6hdaizqnpue4/111555af.png?rlkey=ask3phel9xctk1bks6snsrkxz&amp;dl=0","Click to download Image")</f>
      </c>
      <c r="B1496" s="0">
        <f>HYPERLINK("https://dl.dropboxusercontent.com/scl/fi/0v8kkqncln7ig4n66rxhj/mens-hoodie-size-chartsprice.jpg?rlkey=t9ks3fri96npkovqu1kvd1ncg&amp;dl=0","Click to download SizeChart")</f>
      </c>
      <c r="C1496" s="0" t="inlineStr">
        <is>
          <t>Price Mens Hoodie</t>
        </is>
      </c>
      <c r="D1496" s="0" t="inlineStr">
        <is>
          <t>'111555</t>
        </is>
      </c>
      <c r="E1496" s="0" t="inlineStr">
        <is>
          <t>UNI PRICE GREY:111555C-L</t>
        </is>
      </c>
      <c r="F1496" s="0" t="inlineStr">
        <is>
          <t>'802111555062</t>
        </is>
      </c>
      <c r="G1496" s="0" t="inlineStr">
        <is>
          <t>MENS</t>
        </is>
      </c>
      <c r="H1496" s="0" t="inlineStr">
        <is>
          <t>L</t>
        </is>
      </c>
      <c r="I1496" s="0">
        <v>54.99</v>
      </c>
      <c r="J1496" s="0">
        <v>10</v>
      </c>
    </row>
    <row r="1497" spans="1:10" customHeight="0">
      <c r="A1497" s="0">
        <f>HYPERLINK("https://dl.dropboxusercontent.com/scl/fi/et1th73ls6hdaizqnpue4/111555af.png?rlkey=ask3phel9xctk1bks6snsrkxz&amp;dl=0","Click to download Image")</f>
      </c>
      <c r="B1497" s="0">
        <f>HYPERLINK("https://dl.dropboxusercontent.com/scl/fi/0v8kkqncln7ig4n66rxhj/mens-hoodie-size-chartsprice.jpg?rlkey=t9ks3fri96npkovqu1kvd1ncg&amp;dl=0","Click to download SizeChart")</f>
      </c>
      <c r="C1497" s="0" t="inlineStr">
        <is>
          <t>Price Mens Hoodie</t>
        </is>
      </c>
      <c r="D1497" s="0" t="inlineStr">
        <is>
          <t>'111555</t>
        </is>
      </c>
      <c r="E1497" s="0" t="inlineStr">
        <is>
          <t>UNI PRICE GREY:111555D-XL</t>
        </is>
      </c>
      <c r="F1497" s="0" t="inlineStr">
        <is>
          <t>'802111555079</t>
        </is>
      </c>
      <c r="G1497" s="0" t="inlineStr">
        <is>
          <t>MENS</t>
        </is>
      </c>
      <c r="H1497" s="0" t="inlineStr">
        <is>
          <t>XL</t>
        </is>
      </c>
      <c r="I1497" s="0">
        <v>54.99</v>
      </c>
      <c r="J1497" s="0">
        <v>12</v>
      </c>
    </row>
    <row r="1498" spans="1:10" customHeight="0">
      <c r="A1498" s="0">
        <f>HYPERLINK("https://dl.dropboxusercontent.com/scl/fi/et1th73ls6hdaizqnpue4/111555af.png?rlkey=ask3phel9xctk1bks6snsrkxz&amp;dl=0","Click to download Image")</f>
      </c>
      <c r="B1498" s="0">
        <f>HYPERLINK("https://dl.dropboxusercontent.com/scl/fi/0v8kkqncln7ig4n66rxhj/mens-hoodie-size-chartsprice.jpg?rlkey=t9ks3fri96npkovqu1kvd1ncg&amp;dl=0","Click to download SizeChart")</f>
      </c>
      <c r="C1498" s="0" t="inlineStr">
        <is>
          <t>Price Mens Hoodie</t>
        </is>
      </c>
      <c r="D1498" s="0" t="inlineStr">
        <is>
          <t>'111555</t>
        </is>
      </c>
      <c r="E1498" s="0" t="inlineStr">
        <is>
          <t>UNI PRICE GREY:111555E-2XL</t>
        </is>
      </c>
      <c r="F1498" s="0" t="inlineStr">
        <is>
          <t>'802111555086</t>
        </is>
      </c>
      <c r="G1498" s="0" t="inlineStr">
        <is>
          <t>MENS</t>
        </is>
      </c>
      <c r="H1498" s="0" t="inlineStr">
        <is>
          <t>2XL</t>
        </is>
      </c>
      <c r="I1498" s="0">
        <v>56.99</v>
      </c>
      <c r="J1498" s="0">
        <v>10</v>
      </c>
    </row>
    <row r="1499" spans="1:10" customHeight="0">
      <c r="A1499" s="0">
        <f>HYPERLINK("https://dl.dropboxusercontent.com/scl/fi/et1th73ls6hdaizqnpue4/111555af.png?rlkey=ask3phel9xctk1bks6snsrkxz&amp;dl=0","Click to download Image")</f>
      </c>
      <c r="B1499" s="0">
        <f>HYPERLINK("https://dl.dropboxusercontent.com/scl/fi/0v8kkqncln7ig4n66rxhj/mens-hoodie-size-chartsprice.jpg?rlkey=t9ks3fri96npkovqu1kvd1ncg&amp;dl=0","Click to download SizeChart")</f>
      </c>
      <c r="C1499" s="0" t="inlineStr">
        <is>
          <t>Price Mens Hoodie</t>
        </is>
      </c>
      <c r="D1499" s="0" t="inlineStr">
        <is>
          <t>'111555</t>
        </is>
      </c>
      <c r="E1499" s="0" t="inlineStr">
        <is>
          <t>UNI PRICE GREY:111555F-3XL</t>
        </is>
      </c>
      <c r="F1499" s="0" t="inlineStr">
        <is>
          <t>'802111555093</t>
        </is>
      </c>
      <c r="G1499" s="0" t="inlineStr">
        <is>
          <t>MENS</t>
        </is>
      </c>
      <c r="H1499" s="0" t="inlineStr">
        <is>
          <t>3XL</t>
        </is>
      </c>
      <c r="I1499" s="0">
        <v>56.99</v>
      </c>
      <c r="J1499" s="0">
        <v>5</v>
      </c>
    </row>
    <row r="1500" spans="1:10" customHeight="0">
      <c r="A1500" s="0">
        <f>HYPERLINK("https://dl.dropboxusercontent.com/scl/fi/et1th73ls6hdaizqnpue4/111555af.png?rlkey=ask3phel9xctk1bks6snsrkxz&amp;dl=0","Click to download Image")</f>
      </c>
      <c r="B1500" s="0">
        <f>HYPERLINK("https://dl.dropboxusercontent.com/scl/fi/0v8kkqncln7ig4n66rxhj/mens-hoodie-size-chartsprice.jpg?rlkey=t9ks3fri96npkovqu1kvd1ncg&amp;dl=0","Click to download SizeChart")</f>
      </c>
      <c r="C1500" s="0" t="inlineStr">
        <is>
          <t>Price Mens Hoodie</t>
        </is>
      </c>
      <c r="D1500" s="0" t="inlineStr">
        <is>
          <t>'111555</t>
        </is>
      </c>
      <c r="E1500" s="0" t="inlineStr">
        <is>
          <t>UNI PRICE GREY  12 PACK:111555Z-12PK</t>
        </is>
      </c>
      <c r="F1500" s="0" t="inlineStr">
        <is>
          <t>'802111555994</t>
        </is>
      </c>
      <c r="G1500" s="0" t="inlineStr">
        <is>
          <t>MENS</t>
        </is>
      </c>
      <c r="H1500" s="0" t="inlineStr">
        <is>
          <t>12 PACK</t>
        </is>
      </c>
      <c r="I1500" s="0">
        <v>641.88</v>
      </c>
      <c r="J1500" s="0">
        <v>0</v>
      </c>
    </row>
    <row r="1501" spans="1:10" customHeight="0">
      <c r="A1501" s="0">
        <f>HYPERLINK("https://dl.dropboxusercontent.com/scl/fi/dpqn25gnn5ngr9a9e45t6/111768-af.jpg?rlkey=8fz0ds187bz0tgttj4l25rota&amp;dl=0","Click to download Image")</f>
      </c>
      <c r="B1501" s="0">
        <f>HYPERLINK("https://dl.dropboxusercontent.com/scl/fi/73pzble7u8sgvq1quz0vi/graphic-update22022-toddler.jpg?rlkey=8ia8iv7day0jm8meupuw2w6cy&amp;dl=0","Click to download SizeChart")</f>
      </c>
      <c r="C1501" s="0" t="inlineStr">
        <is>
          <t>Harmony Toddler Top</t>
        </is>
      </c>
      <c r="D1501" s="0" t="inlineStr">
        <is>
          <t>'111768</t>
        </is>
      </c>
      <c r="E1501" s="0" t="inlineStr">
        <is>
          <t>UNI HARMONY PURPLE:111768A-2T</t>
        </is>
      </c>
      <c r="F1501" s="0" t="inlineStr">
        <is>
          <t>'802111768080</t>
        </is>
      </c>
      <c r="G1501" s="0" t="inlineStr">
        <is>
          <t>TODDLER</t>
        </is>
      </c>
      <c r="H1501" s="0" t="inlineStr">
        <is>
          <t>2T</t>
        </is>
      </c>
      <c r="I1501" s="0">
        <v>19.99</v>
      </c>
      <c r="J1501" s="0">
        <v>17</v>
      </c>
    </row>
    <row r="1502" spans="1:10" customHeight="0">
      <c r="A1502" s="0">
        <f>HYPERLINK("https://dl.dropboxusercontent.com/scl/fi/dpqn25gnn5ngr9a9e45t6/111768-af.jpg?rlkey=8fz0ds187bz0tgttj4l25rota&amp;dl=0","Click to download Image")</f>
      </c>
      <c r="B1502" s="0">
        <f>HYPERLINK("https://dl.dropboxusercontent.com/scl/fi/73pzble7u8sgvq1quz0vi/graphic-update22022-toddler.jpg?rlkey=8ia8iv7day0jm8meupuw2w6cy&amp;dl=0","Click to download SizeChart")</f>
      </c>
      <c r="C1502" s="0" t="inlineStr">
        <is>
          <t>Harmony Toddler Top</t>
        </is>
      </c>
      <c r="D1502" s="0" t="inlineStr">
        <is>
          <t>'111768</t>
        </is>
      </c>
      <c r="E1502" s="0" t="inlineStr">
        <is>
          <t>UNI HARMONY PURPLE:111768B-3T</t>
        </is>
      </c>
      <c r="F1502" s="0" t="inlineStr">
        <is>
          <t>'802111768097</t>
        </is>
      </c>
      <c r="G1502" s="0" t="inlineStr">
        <is>
          <t>TODDLER</t>
        </is>
      </c>
      <c r="H1502" s="0" t="inlineStr">
        <is>
          <t>3T</t>
        </is>
      </c>
      <c r="I1502" s="0">
        <v>19.99</v>
      </c>
      <c r="J1502" s="0">
        <v>15</v>
      </c>
    </row>
    <row r="1503" spans="1:10" customHeight="0">
      <c r="A1503" s="0">
        <f>HYPERLINK("https://dl.dropboxusercontent.com/scl/fi/dpqn25gnn5ngr9a9e45t6/111768-af.jpg?rlkey=8fz0ds187bz0tgttj4l25rota&amp;dl=0","Click to download Image")</f>
      </c>
      <c r="B1503" s="0">
        <f>HYPERLINK("https://dl.dropboxusercontent.com/scl/fi/73pzble7u8sgvq1quz0vi/graphic-update22022-toddler.jpg?rlkey=8ia8iv7day0jm8meupuw2w6cy&amp;dl=0","Click to download SizeChart")</f>
      </c>
      <c r="C1503" s="0" t="inlineStr">
        <is>
          <t>Harmony Toddler Top</t>
        </is>
      </c>
      <c r="D1503" s="0" t="inlineStr">
        <is>
          <t>'111768</t>
        </is>
      </c>
      <c r="E1503" s="0" t="inlineStr">
        <is>
          <t>UNI HARMONY PURPLE:111768C-4T</t>
        </is>
      </c>
      <c r="F1503" s="0" t="inlineStr">
        <is>
          <t>'802111768103</t>
        </is>
      </c>
      <c r="G1503" s="0" t="inlineStr">
        <is>
          <t>TODDLER</t>
        </is>
      </c>
      <c r="H1503" s="0" t="inlineStr">
        <is>
          <t>4T</t>
        </is>
      </c>
      <c r="I1503" s="0">
        <v>19.99</v>
      </c>
      <c r="J1503" s="0">
        <v>15</v>
      </c>
    </row>
    <row r="1504" spans="1:10" customHeight="0">
      <c r="A1504" s="0">
        <f>HYPERLINK("https://dl.dropboxusercontent.com/scl/fi/dpqn25gnn5ngr9a9e45t6/111768-af.jpg?rlkey=8fz0ds187bz0tgttj4l25rota&amp;dl=0","Click to download Image")</f>
      </c>
      <c r="B1504" s="0">
        <f>HYPERLINK("https://dl.dropboxusercontent.com/scl/fi/73pzble7u8sgvq1quz0vi/graphic-update22022-toddler.jpg?rlkey=8ia8iv7day0jm8meupuw2w6cy&amp;dl=0","Click to download SizeChart")</f>
      </c>
      <c r="C1504" s="0" t="inlineStr">
        <is>
          <t>Harmony Toddler Top</t>
        </is>
      </c>
      <c r="D1504" s="0" t="inlineStr">
        <is>
          <t>'111768</t>
        </is>
      </c>
      <c r="E1504" s="0" t="inlineStr">
        <is>
          <t>UNI HARMONY PURPLE:111768D-5T</t>
        </is>
      </c>
      <c r="F1504" s="0" t="inlineStr">
        <is>
          <t>'802111768110</t>
        </is>
      </c>
      <c r="G1504" s="0" t="inlineStr">
        <is>
          <t>TODDLER</t>
        </is>
      </c>
      <c r="H1504" s="0" t="inlineStr">
        <is>
          <t>5T</t>
        </is>
      </c>
      <c r="I1504" s="0">
        <v>19.99</v>
      </c>
      <c r="J1504" s="0">
        <v>17</v>
      </c>
    </row>
    <row r="1505" spans="1:10" customHeight="0">
      <c r="A1505" s="0">
        <f>HYPERLINK("https://dl.dropboxusercontent.com/scl/fi/dpqn25gnn5ngr9a9e45t6/111768-af.jpg?rlkey=8fz0ds187bz0tgttj4l25rota&amp;dl=0","Click to download Image")</f>
      </c>
      <c r="B1505" s="0">
        <f>HYPERLINK("https://dl.dropboxusercontent.com/scl/fi/73pzble7u8sgvq1quz0vi/graphic-update22022-toddler.jpg?rlkey=8ia8iv7day0jm8meupuw2w6cy&amp;dl=0","Click to download SizeChart")</f>
      </c>
      <c r="C1505" s="0" t="inlineStr">
        <is>
          <t>Harmony Toddler Top</t>
        </is>
      </c>
      <c r="D1505" s="0" t="inlineStr">
        <is>
          <t>'111768</t>
        </is>
      </c>
      <c r="E1505" s="0" t="inlineStr">
        <is>
          <t>UNI HARMONY PURPLE 12 PACK:111768Z-12PK</t>
        </is>
      </c>
      <c r="F1505" s="0" t="inlineStr">
        <is>
          <t>'802111768998</t>
        </is>
      </c>
      <c r="G1505" s="0" t="inlineStr">
        <is>
          <t>TODDLER</t>
        </is>
      </c>
      <c r="H1505" s="0" t="inlineStr">
        <is>
          <t>12 PACK</t>
        </is>
      </c>
      <c r="I1505" s="0">
        <v>203.89</v>
      </c>
      <c r="J1505" s="0">
        <v>0</v>
      </c>
    </row>
    <row r="1506" spans="1:10" customHeight="0">
      <c r="A1506" s="0">
        <f>HYPERLINK("https://dl.dropboxusercontent.com/scl/fi/bg9gewj71ismhxfru3me2/111768-af.jpg?rlkey=3v80tqvnes2ydh1gz9tz7p8z1&amp;dl=0","Click to download Image")</f>
      </c>
      <c r="B1506" s="0">
        <f>HYPERLINK("https://dl.dropboxusercontent.com/scl/fi/01l8v8n4pjim1c0ide9g4/graphic-update22022-youth.jpg?rlkey=qjvhvd3wwe286lse6s10fglmg&amp;dl=0","Click to download SizeChart")</f>
      </c>
      <c r="C1506" s="0" t="inlineStr">
        <is>
          <t>Harmony Youth Top</t>
        </is>
      </c>
      <c r="D1506" s="0" t="inlineStr">
        <is>
          <t>'112589</t>
        </is>
      </c>
      <c r="E1506" s="0" t="inlineStr">
        <is>
          <t>UNI HARMONY YOUTH PURPLE:112589B-YS</t>
        </is>
      </c>
      <c r="F1506" s="0" t="inlineStr">
        <is>
          <t>'802112589011</t>
        </is>
      </c>
      <c r="G1506" s="0" t="inlineStr">
        <is>
          <t>YOUTH</t>
        </is>
      </c>
      <c r="H1506" s="0" t="inlineStr">
        <is>
          <t>YS</t>
        </is>
      </c>
      <c r="I1506" s="0">
        <v>19.99</v>
      </c>
      <c r="J1506" s="0">
        <v>36</v>
      </c>
    </row>
    <row r="1507" spans="1:10" customHeight="0">
      <c r="A1507" s="0">
        <f>HYPERLINK("https://dl.dropboxusercontent.com/scl/fi/bg9gewj71ismhxfru3me2/111768-af.jpg?rlkey=3v80tqvnes2ydh1gz9tz7p8z1&amp;dl=0","Click to download Image")</f>
      </c>
      <c r="B1507" s="0">
        <f>HYPERLINK("https://dl.dropboxusercontent.com/scl/fi/01l8v8n4pjim1c0ide9g4/graphic-update22022-youth.jpg?rlkey=qjvhvd3wwe286lse6s10fglmg&amp;dl=0","Click to download SizeChart")</f>
      </c>
      <c r="C1507" s="0" t="inlineStr">
        <is>
          <t>Harmony Youth Top</t>
        </is>
      </c>
      <c r="D1507" s="0" t="inlineStr">
        <is>
          <t>'112589</t>
        </is>
      </c>
      <c r="E1507" s="0" t="inlineStr">
        <is>
          <t>UNI HARMONY YOUTH PURPLE:112589C-YM</t>
        </is>
      </c>
      <c r="F1507" s="0" t="inlineStr">
        <is>
          <t>'802112589028</t>
        </is>
      </c>
      <c r="G1507" s="0" t="inlineStr">
        <is>
          <t>YOUTH</t>
        </is>
      </c>
      <c r="H1507" s="0" t="inlineStr">
        <is>
          <t>YM</t>
        </is>
      </c>
      <c r="I1507" s="0">
        <v>19.99</v>
      </c>
      <c r="J1507" s="0">
        <v>36</v>
      </c>
    </row>
    <row r="1508" spans="1:10" customHeight="0">
      <c r="A1508" s="0">
        <f>HYPERLINK("https://dl.dropboxusercontent.com/scl/fi/bg9gewj71ismhxfru3me2/111768-af.jpg?rlkey=3v80tqvnes2ydh1gz9tz7p8z1&amp;dl=0","Click to download Image")</f>
      </c>
      <c r="B1508" s="0">
        <f>HYPERLINK("https://dl.dropboxusercontent.com/scl/fi/01l8v8n4pjim1c0ide9g4/graphic-update22022-youth.jpg?rlkey=qjvhvd3wwe286lse6s10fglmg&amp;dl=0","Click to download SizeChart")</f>
      </c>
      <c r="C1508" s="0" t="inlineStr">
        <is>
          <t>Harmony Youth Top</t>
        </is>
      </c>
      <c r="D1508" s="0" t="inlineStr">
        <is>
          <t>'112589</t>
        </is>
      </c>
      <c r="E1508" s="0" t="inlineStr">
        <is>
          <t>UNI HARMONY YOUTH PURPLE:112589D-YL</t>
        </is>
      </c>
      <c r="F1508" s="0" t="inlineStr">
        <is>
          <t>'802112589035</t>
        </is>
      </c>
      <c r="G1508" s="0" t="inlineStr">
        <is>
          <t>YOUTH</t>
        </is>
      </c>
      <c r="H1508" s="0" t="inlineStr">
        <is>
          <t>YL</t>
        </is>
      </c>
      <c r="I1508" s="0">
        <v>19.99</v>
      </c>
      <c r="J1508" s="0">
        <v>36</v>
      </c>
    </row>
    <row r="1509" spans="1:10" customHeight="0">
      <c r="A1509" s="0">
        <f>HYPERLINK("https://dl.dropboxusercontent.com/scl/fi/bg9gewj71ismhxfru3me2/111768-af.jpg?rlkey=3v80tqvnes2ydh1gz9tz7p8z1&amp;dl=0","Click to download Image")</f>
      </c>
      <c r="B1509" s="0">
        <f>HYPERLINK("https://dl.dropboxusercontent.com/scl/fi/01l8v8n4pjim1c0ide9g4/graphic-update22022-youth.jpg?rlkey=qjvhvd3wwe286lse6s10fglmg&amp;dl=0","Click to download SizeChart")</f>
      </c>
      <c r="C1509" s="0" t="inlineStr">
        <is>
          <t>Harmony Youth Top</t>
        </is>
      </c>
      <c r="D1509" s="0" t="inlineStr">
        <is>
          <t>'112589</t>
        </is>
      </c>
      <c r="E1509" s="0" t="inlineStr">
        <is>
          <t>UNI HARMONY YOUTH PURPLE:112589E-YXL</t>
        </is>
      </c>
      <c r="F1509" s="0" t="inlineStr">
        <is>
          <t>'802112589042</t>
        </is>
      </c>
      <c r="G1509" s="0" t="inlineStr">
        <is>
          <t>YOUTH</t>
        </is>
      </c>
      <c r="H1509" s="0" t="inlineStr">
        <is>
          <t>YXL</t>
        </is>
      </c>
      <c r="I1509" s="0">
        <v>19.99</v>
      </c>
      <c r="J1509" s="0">
        <v>36</v>
      </c>
    </row>
    <row r="1510" spans="1:10" customHeight="0">
      <c r="A1510" s="0">
        <f>HYPERLINK("https://dl.dropboxusercontent.com/scl/fi/bg9gewj71ismhxfru3me2/111768-af.jpg?rlkey=3v80tqvnes2ydh1gz9tz7p8z1&amp;dl=0","Click to download Image")</f>
      </c>
      <c r="B1510" s="0">
        <f>HYPERLINK("https://dl.dropboxusercontent.com/scl/fi/01l8v8n4pjim1c0ide9g4/graphic-update22022-youth.jpg?rlkey=qjvhvd3wwe286lse6s10fglmg&amp;dl=0","Click to download SizeChart")</f>
      </c>
      <c r="C1510" s="0" t="inlineStr">
        <is>
          <t>Harmony Youth Top</t>
        </is>
      </c>
      <c r="D1510" s="0" t="inlineStr">
        <is>
          <t>'112589</t>
        </is>
      </c>
      <c r="E1510" s="0" t="inlineStr">
        <is>
          <t>UNI HARMONY YOUTH PURPLE 12 PACK:112589Z-12PK</t>
        </is>
      </c>
      <c r="F1510" s="0" t="inlineStr">
        <is>
          <t>'802112589998</t>
        </is>
      </c>
      <c r="G1510" s="0" t="inlineStr">
        <is>
          <t>YOUTH</t>
        </is>
      </c>
      <c r="H1510" s="0" t="inlineStr">
        <is>
          <t>12 PACK</t>
        </is>
      </c>
      <c r="I1510" s="0">
        <v>203.89</v>
      </c>
      <c r="J1510" s="0">
        <v>0</v>
      </c>
    </row>
    <row r="1511" spans="1:10" customHeight="0">
      <c r="A1511" s="0">
        <f>HYPERLINK("https://dl.dropboxusercontent.com/scl/fi/pnrfdxtmdzn52ikd1ge3a/premium-bundle3.jpg?rlkey=fukk6hpzaxhj415qlfg37ahss&amp;dl=0","Click to download Image")</f>
      </c>
      <c r="C1511" s="0" t="inlineStr">
        <is>
          <t>Premium Assorted Headwear Bundle</t>
        </is>
      </c>
      <c r="E1511" s="0" t="inlineStr">
        <is>
          <t>UNIPCAP</t>
        </is>
      </c>
      <c r="F1511" s="0" t="inlineStr">
        <is>
          <t>'000000000000</t>
        </is>
      </c>
      <c r="I1511" s="0">
        <v>2998</v>
      </c>
      <c r="J1511" s="0">
        <v>0</v>
      </c>
    </row>
    <row r="1512" spans="1:10" customHeight="0">
      <c r="A1512" s="0">
        <f>HYPERLINK("https://dl.dropboxusercontent.com/scl/fi/dpuqh3ihubaskz1es5u6c/unigrey-f.png?rlkey=ymrdfyyk9d3rceja0rn0w2j7x&amp;dl=0","Click to download Image")</f>
      </c>
      <c r="B1512" s="0">
        <f>HYPERLINK("https://dl.dropboxusercontent.com/scl/fi/uxl0nxd0wnil745s1rhbq/mens-hoodie-size-charts-beckley.jpg?rlkey=4qgb7c0qapsw1gu9ru8r5r94n&amp;dl=0","Click to download SizeChart")</f>
      </c>
      <c r="C1512" s="0" t="inlineStr">
        <is>
          <t>Beckley Mens Hoodie</t>
        </is>
      </c>
      <c r="D1512" s="0" t="inlineStr">
        <is>
          <t>'111720</t>
        </is>
      </c>
      <c r="E1512" s="0" t="inlineStr">
        <is>
          <t>UNI BECKLEY LIGHT GREY:111720A-S</t>
        </is>
      </c>
      <c r="F1512" s="0" t="inlineStr">
        <is>
          <t>'802111720040</t>
        </is>
      </c>
      <c r="G1512" s="0" t="inlineStr">
        <is>
          <t>MENS</t>
        </is>
      </c>
      <c r="H1512" s="0" t="inlineStr">
        <is>
          <t>S</t>
        </is>
      </c>
      <c r="I1512" s="0">
        <v>52.99</v>
      </c>
      <c r="J1512" s="0">
        <v>3</v>
      </c>
    </row>
    <row r="1513" spans="1:10" customHeight="0">
      <c r="A1513" s="0">
        <f>HYPERLINK("https://dl.dropboxusercontent.com/scl/fi/dpuqh3ihubaskz1es5u6c/unigrey-f.png?rlkey=ymrdfyyk9d3rceja0rn0w2j7x&amp;dl=0","Click to download Image")</f>
      </c>
      <c r="B1513" s="0">
        <f>HYPERLINK("https://dl.dropboxusercontent.com/scl/fi/uxl0nxd0wnil745s1rhbq/mens-hoodie-size-charts-beckley.jpg?rlkey=4qgb7c0qapsw1gu9ru8r5r94n&amp;dl=0","Click to download SizeChart")</f>
      </c>
      <c r="C1513" s="0" t="inlineStr">
        <is>
          <t>Beckley Mens Hoodie</t>
        </is>
      </c>
      <c r="D1513" s="0" t="inlineStr">
        <is>
          <t>'111720</t>
        </is>
      </c>
      <c r="E1513" s="0" t="inlineStr">
        <is>
          <t>UNI BECKLEY LIGHT GREY:111720B-M</t>
        </is>
      </c>
      <c r="F1513" s="0" t="inlineStr">
        <is>
          <t>'802111720057</t>
        </is>
      </c>
      <c r="G1513" s="0" t="inlineStr">
        <is>
          <t>MENS</t>
        </is>
      </c>
      <c r="H1513" s="0" t="inlineStr">
        <is>
          <t>M</t>
        </is>
      </c>
      <c r="I1513" s="0">
        <v>52.99</v>
      </c>
      <c r="J1513" s="0">
        <v>6</v>
      </c>
    </row>
    <row r="1514" spans="1:10" customHeight="0">
      <c r="A1514" s="0">
        <f>HYPERLINK("https://dl.dropboxusercontent.com/scl/fi/dpuqh3ihubaskz1es5u6c/unigrey-f.png?rlkey=ymrdfyyk9d3rceja0rn0w2j7x&amp;dl=0","Click to download Image")</f>
      </c>
      <c r="B1514" s="0">
        <f>HYPERLINK("https://dl.dropboxusercontent.com/scl/fi/uxl0nxd0wnil745s1rhbq/mens-hoodie-size-charts-beckley.jpg?rlkey=4qgb7c0qapsw1gu9ru8r5r94n&amp;dl=0","Click to download SizeChart")</f>
      </c>
      <c r="C1514" s="0" t="inlineStr">
        <is>
          <t>Beckley Mens Hoodie</t>
        </is>
      </c>
      <c r="D1514" s="0" t="inlineStr">
        <is>
          <t>'111720</t>
        </is>
      </c>
      <c r="E1514" s="0" t="inlineStr">
        <is>
          <t>UNI BECKLEY LIGHT GREY:111720C-L</t>
        </is>
      </c>
      <c r="F1514" s="0" t="inlineStr">
        <is>
          <t>'802111720064</t>
        </is>
      </c>
      <c r="G1514" s="0" t="inlineStr">
        <is>
          <t>MENS</t>
        </is>
      </c>
      <c r="H1514" s="0" t="inlineStr">
        <is>
          <t>L</t>
        </is>
      </c>
      <c r="I1514" s="0">
        <v>52.99</v>
      </c>
      <c r="J1514" s="0">
        <v>4</v>
      </c>
    </row>
    <row r="1515" spans="1:10" customHeight="0">
      <c r="A1515" s="0">
        <f>HYPERLINK("https://dl.dropboxusercontent.com/scl/fi/dpuqh3ihubaskz1es5u6c/unigrey-f.png?rlkey=ymrdfyyk9d3rceja0rn0w2j7x&amp;dl=0","Click to download Image")</f>
      </c>
      <c r="B1515" s="0">
        <f>HYPERLINK("https://dl.dropboxusercontent.com/scl/fi/uxl0nxd0wnil745s1rhbq/mens-hoodie-size-charts-beckley.jpg?rlkey=4qgb7c0qapsw1gu9ru8r5r94n&amp;dl=0","Click to download SizeChart")</f>
      </c>
      <c r="C1515" s="0" t="inlineStr">
        <is>
          <t>Beckley Mens Hoodie</t>
        </is>
      </c>
      <c r="D1515" s="0" t="inlineStr">
        <is>
          <t>'111720</t>
        </is>
      </c>
      <c r="E1515" s="0" t="inlineStr">
        <is>
          <t>UNI BECKLEY LIGHT GREY:111720D-XL</t>
        </is>
      </c>
      <c r="F1515" s="0" t="inlineStr">
        <is>
          <t>'802111720071</t>
        </is>
      </c>
      <c r="G1515" s="0" t="inlineStr">
        <is>
          <t>MENS</t>
        </is>
      </c>
      <c r="H1515" s="0" t="inlineStr">
        <is>
          <t>XL</t>
        </is>
      </c>
      <c r="I1515" s="0">
        <v>52.99</v>
      </c>
      <c r="J1515" s="0">
        <v>8</v>
      </c>
    </row>
    <row r="1516" spans="1:10" customHeight="0">
      <c r="A1516" s="0">
        <f>HYPERLINK("https://dl.dropboxusercontent.com/scl/fi/dpuqh3ihubaskz1es5u6c/unigrey-f.png?rlkey=ymrdfyyk9d3rceja0rn0w2j7x&amp;dl=0","Click to download Image")</f>
      </c>
      <c r="B1516" s="0">
        <f>HYPERLINK("https://dl.dropboxusercontent.com/scl/fi/uxl0nxd0wnil745s1rhbq/mens-hoodie-size-charts-beckley.jpg?rlkey=4qgb7c0qapsw1gu9ru8r5r94n&amp;dl=0","Click to download SizeChart")</f>
      </c>
      <c r="C1516" s="0" t="inlineStr">
        <is>
          <t>Beckley Mens Hoodie</t>
        </is>
      </c>
      <c r="D1516" s="0" t="inlineStr">
        <is>
          <t>'111720</t>
        </is>
      </c>
      <c r="E1516" s="0" t="inlineStr">
        <is>
          <t>UNI BECKLEY LIGHT GREY:111720E-2XL</t>
        </is>
      </c>
      <c r="F1516" s="0" t="inlineStr">
        <is>
          <t>'802111720088</t>
        </is>
      </c>
      <c r="G1516" s="0" t="inlineStr">
        <is>
          <t>MENS</t>
        </is>
      </c>
      <c r="H1516" s="0" t="inlineStr">
        <is>
          <t>2XL</t>
        </is>
      </c>
      <c r="I1516" s="0">
        <v>54.99</v>
      </c>
      <c r="J1516" s="0">
        <v>5</v>
      </c>
    </row>
    <row r="1517" spans="1:10" customHeight="0">
      <c r="A1517" s="0">
        <f>HYPERLINK("https://dl.dropboxusercontent.com/scl/fi/dpuqh3ihubaskz1es5u6c/unigrey-f.png?rlkey=ymrdfyyk9d3rceja0rn0w2j7x&amp;dl=0","Click to download Image")</f>
      </c>
      <c r="B1517" s="0">
        <f>HYPERLINK("https://dl.dropboxusercontent.com/scl/fi/uxl0nxd0wnil745s1rhbq/mens-hoodie-size-charts-beckley.jpg?rlkey=4qgb7c0qapsw1gu9ru8r5r94n&amp;dl=0","Click to download SizeChart")</f>
      </c>
      <c r="C1517" s="0" t="inlineStr">
        <is>
          <t>Beckley Mens Hoodie</t>
        </is>
      </c>
      <c r="D1517" s="0" t="inlineStr">
        <is>
          <t>'111720</t>
        </is>
      </c>
      <c r="E1517" s="0" t="inlineStr">
        <is>
          <t>UNI BECKLEY LIGHT GREY:111720F-3XL</t>
        </is>
      </c>
      <c r="F1517" s="0" t="inlineStr">
        <is>
          <t>'802111720095</t>
        </is>
      </c>
      <c r="G1517" s="0" t="inlineStr">
        <is>
          <t>MENS</t>
        </is>
      </c>
      <c r="H1517" s="0" t="inlineStr">
        <is>
          <t>3XL</t>
        </is>
      </c>
      <c r="I1517" s="0">
        <v>54.99</v>
      </c>
      <c r="J1517" s="0">
        <v>2</v>
      </c>
    </row>
    <row r="1518" spans="1:10" customHeight="0">
      <c r="A1518" s="0">
        <f>HYPERLINK("https://dl.dropboxusercontent.com/scl/fi/dpuqh3ihubaskz1es5u6c/unigrey-f.png?rlkey=ymrdfyyk9d3rceja0rn0w2j7x&amp;dl=0","Click to download Image")</f>
      </c>
      <c r="B1518" s="0">
        <f>HYPERLINK("https://dl.dropboxusercontent.com/scl/fi/uxl0nxd0wnil745s1rhbq/mens-hoodie-size-charts-beckley.jpg?rlkey=4qgb7c0qapsw1gu9ru8r5r94n&amp;dl=0","Click to download SizeChart")</f>
      </c>
      <c r="C1518" s="0" t="inlineStr">
        <is>
          <t>Beckley Mens Hoodie</t>
        </is>
      </c>
      <c r="D1518" s="0" t="inlineStr">
        <is>
          <t>'111720</t>
        </is>
      </c>
      <c r="E1518" s="0" t="inlineStr">
        <is>
          <t>UNI BECKLEY LIGHT GREY 12 PACK:111720Z-12PK</t>
        </is>
      </c>
      <c r="F1518" s="0" t="inlineStr">
        <is>
          <t>'802111720996</t>
        </is>
      </c>
      <c r="G1518" s="0" t="inlineStr">
        <is>
          <t>MENS</t>
        </is>
      </c>
      <c r="H1518" s="0" t="inlineStr">
        <is>
          <t>12 PACK</t>
        </is>
      </c>
      <c r="I1518" s="0">
        <v>617.88</v>
      </c>
      <c r="J1518" s="0">
        <v>0</v>
      </c>
    </row>
    <row r="1519" spans="1:10" customHeight="0">
      <c r="A1519" s="0">
        <f>HYPERLINK("https://dl.dropboxusercontent.com/scl/fi/uhas39aswtw09xhj3q9hk/uniaf.jpg?rlkey=cp6irrdh3fvsh1ed51a0myryu&amp;dl=0","Click to download Image")</f>
      </c>
      <c r="B1519" s="0">
        <f>HYPERLINK("https://dl.dropboxusercontent.com/scl/fi/266zo55b0k8x0t1t6hvzq/womens-tank-top-size-chartsaddie.jpg?rlkey=ivnhelszngy31uut057gndxh2&amp;dl=0","Click to download SizeChart")</f>
      </c>
      <c r="C1519" s="0" t="inlineStr">
        <is>
          <t>Addie Womens Tank</t>
        </is>
      </c>
      <c r="D1519" s="0" t="inlineStr">
        <is>
          <t>'111429</t>
        </is>
      </c>
      <c r="E1519" s="0" t="inlineStr">
        <is>
          <t>UNI ADDIE PURPLE:111429A-S</t>
        </is>
      </c>
      <c r="F1519" s="0" t="inlineStr">
        <is>
          <t>'802111429042</t>
        </is>
      </c>
      <c r="G1519" s="0" t="inlineStr">
        <is>
          <t>WOMENS</t>
        </is>
      </c>
      <c r="H1519" s="0" t="inlineStr">
        <is>
          <t>S</t>
        </is>
      </c>
      <c r="I1519" s="0">
        <v>34.99</v>
      </c>
      <c r="J1519" s="0">
        <v>8</v>
      </c>
    </row>
    <row r="1520" spans="1:10" customHeight="0">
      <c r="A1520" s="0">
        <f>HYPERLINK("https://dl.dropboxusercontent.com/scl/fi/uhas39aswtw09xhj3q9hk/uniaf.jpg?rlkey=cp6irrdh3fvsh1ed51a0myryu&amp;dl=0","Click to download Image")</f>
      </c>
      <c r="B1520" s="0">
        <f>HYPERLINK("https://dl.dropboxusercontent.com/scl/fi/266zo55b0k8x0t1t6hvzq/womens-tank-top-size-chartsaddie.jpg?rlkey=ivnhelszngy31uut057gndxh2&amp;dl=0","Click to download SizeChart")</f>
      </c>
      <c r="C1520" s="0" t="inlineStr">
        <is>
          <t>Addie Womens Tank</t>
        </is>
      </c>
      <c r="D1520" s="0" t="inlineStr">
        <is>
          <t>'111429</t>
        </is>
      </c>
      <c r="E1520" s="0" t="inlineStr">
        <is>
          <t>UNI ADDIE PURPLE:111429B-M</t>
        </is>
      </c>
      <c r="F1520" s="0" t="inlineStr">
        <is>
          <t>'802111429059</t>
        </is>
      </c>
      <c r="G1520" s="0" t="inlineStr">
        <is>
          <t>WOMENS</t>
        </is>
      </c>
      <c r="H1520" s="0" t="inlineStr">
        <is>
          <t>M</t>
        </is>
      </c>
      <c r="I1520" s="0">
        <v>34.99</v>
      </c>
      <c r="J1520" s="0">
        <v>16</v>
      </c>
    </row>
    <row r="1521" spans="1:10" customHeight="0">
      <c r="A1521" s="0">
        <f>HYPERLINK("https://dl.dropboxusercontent.com/scl/fi/uhas39aswtw09xhj3q9hk/uniaf.jpg?rlkey=cp6irrdh3fvsh1ed51a0myryu&amp;dl=0","Click to download Image")</f>
      </c>
      <c r="B1521" s="0">
        <f>HYPERLINK("https://dl.dropboxusercontent.com/scl/fi/266zo55b0k8x0t1t6hvzq/womens-tank-top-size-chartsaddie.jpg?rlkey=ivnhelszngy31uut057gndxh2&amp;dl=0","Click to download SizeChart")</f>
      </c>
      <c r="C1521" s="0" t="inlineStr">
        <is>
          <t>Addie Womens Tank</t>
        </is>
      </c>
      <c r="D1521" s="0" t="inlineStr">
        <is>
          <t>'111429</t>
        </is>
      </c>
      <c r="E1521" s="0" t="inlineStr">
        <is>
          <t>UNI ADDIE PURPLE:111429C-L</t>
        </is>
      </c>
      <c r="F1521" s="0" t="inlineStr">
        <is>
          <t>'802111429066</t>
        </is>
      </c>
      <c r="G1521" s="0" t="inlineStr">
        <is>
          <t>WOMENS</t>
        </is>
      </c>
      <c r="H1521" s="0" t="inlineStr">
        <is>
          <t>L</t>
        </is>
      </c>
      <c r="I1521" s="0">
        <v>34.99</v>
      </c>
      <c r="J1521" s="0">
        <v>16</v>
      </c>
    </row>
    <row r="1522" spans="1:10" customHeight="0">
      <c r="A1522" s="0">
        <f>HYPERLINK("https://dl.dropboxusercontent.com/scl/fi/uhas39aswtw09xhj3q9hk/uniaf.jpg?rlkey=cp6irrdh3fvsh1ed51a0myryu&amp;dl=0","Click to download Image")</f>
      </c>
      <c r="B1522" s="0">
        <f>HYPERLINK("https://dl.dropboxusercontent.com/scl/fi/266zo55b0k8x0t1t6hvzq/womens-tank-top-size-chartsaddie.jpg?rlkey=ivnhelszngy31uut057gndxh2&amp;dl=0","Click to download SizeChart")</f>
      </c>
      <c r="C1522" s="0" t="inlineStr">
        <is>
          <t>Addie Womens Tank</t>
        </is>
      </c>
      <c r="D1522" s="0" t="inlineStr">
        <is>
          <t>'111429</t>
        </is>
      </c>
      <c r="E1522" s="0" t="inlineStr">
        <is>
          <t>UNI ADDIE PURPLE:111429D-XL</t>
        </is>
      </c>
      <c r="F1522" s="0" t="inlineStr">
        <is>
          <t>'802111429073</t>
        </is>
      </c>
      <c r="G1522" s="0" t="inlineStr">
        <is>
          <t>WOMENS</t>
        </is>
      </c>
      <c r="H1522" s="0" t="inlineStr">
        <is>
          <t>XL</t>
        </is>
      </c>
      <c r="I1522" s="0">
        <v>34.99</v>
      </c>
      <c r="J1522" s="0">
        <v>8</v>
      </c>
    </row>
    <row r="1523" spans="1:10" customHeight="0">
      <c r="A1523" s="0">
        <f>HYPERLINK("https://dl.dropboxusercontent.com/scl/fi/uhas39aswtw09xhj3q9hk/uniaf.jpg?rlkey=cp6irrdh3fvsh1ed51a0myryu&amp;dl=0","Click to download Image")</f>
      </c>
      <c r="B1523" s="0">
        <f>HYPERLINK("https://dl.dropboxusercontent.com/scl/fi/266zo55b0k8x0t1t6hvzq/womens-tank-top-size-chartsaddie.jpg?rlkey=ivnhelszngy31uut057gndxh2&amp;dl=0","Click to download SizeChart")</f>
      </c>
      <c r="C1523" s="0" t="inlineStr">
        <is>
          <t>Addie Womens Tank</t>
        </is>
      </c>
      <c r="D1523" s="0" t="inlineStr">
        <is>
          <t>'111429</t>
        </is>
      </c>
      <c r="E1523" s="0" t="inlineStr">
        <is>
          <t>UNI ADDIE PURPLE:111429E-2XL</t>
        </is>
      </c>
      <c r="F1523" s="0" t="inlineStr">
        <is>
          <t>'802111429080</t>
        </is>
      </c>
      <c r="G1523" s="0" t="inlineStr">
        <is>
          <t>WOMENS</t>
        </is>
      </c>
      <c r="H1523" s="0" t="inlineStr">
        <is>
          <t>2XL</t>
        </is>
      </c>
      <c r="I1523" s="0">
        <v>36.99</v>
      </c>
      <c r="J1523" s="0">
        <v>4</v>
      </c>
    </row>
    <row r="1524" spans="1:10" customHeight="0">
      <c r="A1524" s="0">
        <f>HYPERLINK("https://dl.dropboxusercontent.com/scl/fi/uhas39aswtw09xhj3q9hk/uniaf.jpg?rlkey=cp6irrdh3fvsh1ed51a0myryu&amp;dl=0","Click to download Image")</f>
      </c>
      <c r="B1524" s="0">
        <f>HYPERLINK("https://dl.dropboxusercontent.com/scl/fi/266zo55b0k8x0t1t6hvzq/womens-tank-top-size-chartsaddie.jpg?rlkey=ivnhelszngy31uut057gndxh2&amp;dl=0","Click to download SizeChart")</f>
      </c>
      <c r="C1524" s="0" t="inlineStr">
        <is>
          <t>Addie Womens Tank</t>
        </is>
      </c>
      <c r="D1524" s="0" t="inlineStr">
        <is>
          <t>'111429</t>
        </is>
      </c>
      <c r="E1524" s="0" t="inlineStr">
        <is>
          <t>UNI ADDIE PURPLE:111429F-3XL</t>
        </is>
      </c>
      <c r="F1524" s="0" t="inlineStr">
        <is>
          <t>'802111429097</t>
        </is>
      </c>
      <c r="G1524" s="0" t="inlineStr">
        <is>
          <t>WOMENS</t>
        </is>
      </c>
      <c r="H1524" s="0" t="inlineStr">
        <is>
          <t>3XL</t>
        </is>
      </c>
      <c r="I1524" s="0">
        <v>36.99</v>
      </c>
      <c r="J1524" s="0">
        <v>2</v>
      </c>
    </row>
    <row r="1525" spans="1:10" customHeight="0">
      <c r="A1525" s="0">
        <f>HYPERLINK("https://dl.dropboxusercontent.com/scl/fi/uhas39aswtw09xhj3q9hk/uniaf.jpg?rlkey=cp6irrdh3fvsh1ed51a0myryu&amp;dl=0","Click to download Image")</f>
      </c>
      <c r="B1525" s="0">
        <f>HYPERLINK("https://dl.dropboxusercontent.com/scl/fi/266zo55b0k8x0t1t6hvzq/womens-tank-top-size-chartsaddie.jpg?rlkey=ivnhelszngy31uut057gndxh2&amp;dl=0","Click to download SizeChart")</f>
      </c>
      <c r="C1525" s="0" t="inlineStr">
        <is>
          <t>Addie Womens Tank</t>
        </is>
      </c>
      <c r="D1525" s="0" t="inlineStr">
        <is>
          <t>'111429</t>
        </is>
      </c>
      <c r="E1525" s="0" t="inlineStr">
        <is>
          <t>UNI ADDIE PURPLE 12 PACK:111429Z-12PK</t>
        </is>
      </c>
      <c r="F1525" s="0" t="inlineStr">
        <is>
          <t>'802111429998</t>
        </is>
      </c>
      <c r="G1525" s="0" t="inlineStr">
        <is>
          <t>WOMENS</t>
        </is>
      </c>
      <c r="H1525" s="0" t="inlineStr">
        <is>
          <t>12 PACK</t>
        </is>
      </c>
      <c r="I1525" s="0">
        <v>395.88</v>
      </c>
      <c r="J1525" s="0">
        <v>0</v>
      </c>
    </row>
    <row r="1526" spans="1:10" customHeight="0">
      <c r="A1526" s="0">
        <f>HYPERLINK("https://dl.dropboxusercontent.com/scl/fi/g86ikt0yz8n1pkqssue4h/109223af.jpg?rlkey=3uesuswsko3bq5rlkty2uxae8&amp;dl=0","Click to download Image")</f>
      </c>
      <c r="B1526" s="0">
        <f>HYPERLINK("https://dl.dropboxusercontent.com/scl/fi/c27geooa1e90pug6iln17/mens-hoodie-size-chartskodiak-chain-yarn.jpg?rlkey=os2gwm1z02iacie5bg4hs5q3s&amp;dl=0","Click to download SizeChart")</f>
      </c>
      <c r="C1526" s="0" t="inlineStr">
        <is>
          <t>Kodiak Men's Fleece Crewneck</t>
        </is>
      </c>
      <c r="D1526" s="0" t="inlineStr">
        <is>
          <t>'109223</t>
        </is>
      </c>
      <c r="E1526" s="0" t="inlineStr">
        <is>
          <t>UNI KODIAK:109223A-S</t>
        </is>
      </c>
      <c r="F1526" s="0" t="inlineStr">
        <is>
          <t>'800109223016</t>
        </is>
      </c>
      <c r="G1526" s="0" t="inlineStr">
        <is>
          <t>MENS</t>
        </is>
      </c>
      <c r="H1526" s="0" t="inlineStr">
        <is>
          <t>S</t>
        </is>
      </c>
      <c r="I1526" s="0">
        <v>39.99</v>
      </c>
      <c r="J1526" s="0">
        <v>3</v>
      </c>
    </row>
    <row r="1527" spans="1:10" customHeight="0">
      <c r="A1527" s="0">
        <f>HYPERLINK("https://dl.dropboxusercontent.com/scl/fi/g86ikt0yz8n1pkqssue4h/109223af.jpg?rlkey=3uesuswsko3bq5rlkty2uxae8&amp;dl=0","Click to download Image")</f>
      </c>
      <c r="B1527" s="0">
        <f>HYPERLINK("https://dl.dropboxusercontent.com/scl/fi/c27geooa1e90pug6iln17/mens-hoodie-size-chartskodiak-chain-yarn.jpg?rlkey=os2gwm1z02iacie5bg4hs5q3s&amp;dl=0","Click to download SizeChart")</f>
      </c>
      <c r="C1527" s="0" t="inlineStr">
        <is>
          <t>Kodiak Men's Fleece Crewneck</t>
        </is>
      </c>
      <c r="D1527" s="0" t="inlineStr">
        <is>
          <t>'109223</t>
        </is>
      </c>
      <c r="E1527" s="0" t="inlineStr">
        <is>
          <t>UNI KODIAK:109223B-M</t>
        </is>
      </c>
      <c r="F1527" s="0" t="inlineStr">
        <is>
          <t>'800109223023</t>
        </is>
      </c>
      <c r="G1527" s="0" t="inlineStr">
        <is>
          <t>MENS</t>
        </is>
      </c>
      <c r="H1527" s="0" t="inlineStr">
        <is>
          <t>M</t>
        </is>
      </c>
      <c r="I1527" s="0">
        <v>39.99</v>
      </c>
      <c r="J1527" s="0">
        <v>5</v>
      </c>
    </row>
    <row r="1528" spans="1:10" customHeight="0">
      <c r="A1528" s="0">
        <f>HYPERLINK("https://dl.dropboxusercontent.com/scl/fi/g86ikt0yz8n1pkqssue4h/109223af.jpg?rlkey=3uesuswsko3bq5rlkty2uxae8&amp;dl=0","Click to download Image")</f>
      </c>
      <c r="B1528" s="0">
        <f>HYPERLINK("https://dl.dropboxusercontent.com/scl/fi/c27geooa1e90pug6iln17/mens-hoodie-size-chartskodiak-chain-yarn.jpg?rlkey=os2gwm1z02iacie5bg4hs5q3s&amp;dl=0","Click to download SizeChart")</f>
      </c>
      <c r="C1528" s="0" t="inlineStr">
        <is>
          <t>Kodiak Men's Fleece Crewneck</t>
        </is>
      </c>
      <c r="D1528" s="0" t="inlineStr">
        <is>
          <t>'109223</t>
        </is>
      </c>
      <c r="E1528" s="0" t="inlineStr">
        <is>
          <t>UNI KODIAK:109223C-L</t>
        </is>
      </c>
      <c r="F1528" s="0" t="inlineStr">
        <is>
          <t>'800109223030</t>
        </is>
      </c>
      <c r="G1528" s="0" t="inlineStr">
        <is>
          <t>MENS</t>
        </is>
      </c>
      <c r="H1528" s="0" t="inlineStr">
        <is>
          <t>L</t>
        </is>
      </c>
      <c r="I1528" s="0">
        <v>39.99</v>
      </c>
      <c r="J1528" s="0">
        <v>3</v>
      </c>
    </row>
    <row r="1529" spans="1:10" customHeight="0">
      <c r="A1529" s="0">
        <f>HYPERLINK("https://dl.dropboxusercontent.com/scl/fi/g86ikt0yz8n1pkqssue4h/109223af.jpg?rlkey=3uesuswsko3bq5rlkty2uxae8&amp;dl=0","Click to download Image")</f>
      </c>
      <c r="B1529" s="0">
        <f>HYPERLINK("https://dl.dropboxusercontent.com/scl/fi/c27geooa1e90pug6iln17/mens-hoodie-size-chartskodiak-chain-yarn.jpg?rlkey=os2gwm1z02iacie5bg4hs5q3s&amp;dl=0","Click to download SizeChart")</f>
      </c>
      <c r="C1529" s="0" t="inlineStr">
        <is>
          <t>Kodiak Men's Fleece Crewneck</t>
        </is>
      </c>
      <c r="D1529" s="0" t="inlineStr">
        <is>
          <t>'109223</t>
        </is>
      </c>
      <c r="E1529" s="0" t="inlineStr">
        <is>
          <t>UNI KODIAK:109223D-XL</t>
        </is>
      </c>
      <c r="F1529" s="0" t="inlineStr">
        <is>
          <t>'800109223047</t>
        </is>
      </c>
      <c r="G1529" s="0" t="inlineStr">
        <is>
          <t>MENS</t>
        </is>
      </c>
      <c r="H1529" s="0" t="inlineStr">
        <is>
          <t>XL</t>
        </is>
      </c>
      <c r="I1529" s="0">
        <v>39.99</v>
      </c>
      <c r="J1529" s="0">
        <v>7</v>
      </c>
    </row>
    <row r="1530" spans="1:10" customHeight="0">
      <c r="A1530" s="0">
        <f>HYPERLINK("https://dl.dropboxusercontent.com/scl/fi/g86ikt0yz8n1pkqssue4h/109223af.jpg?rlkey=3uesuswsko3bq5rlkty2uxae8&amp;dl=0","Click to download Image")</f>
      </c>
      <c r="B1530" s="0">
        <f>HYPERLINK("https://dl.dropboxusercontent.com/scl/fi/c27geooa1e90pug6iln17/mens-hoodie-size-chartskodiak-chain-yarn.jpg?rlkey=os2gwm1z02iacie5bg4hs5q3s&amp;dl=0","Click to download SizeChart")</f>
      </c>
      <c r="C1530" s="0" t="inlineStr">
        <is>
          <t>Kodiak Men's Fleece Crewneck</t>
        </is>
      </c>
      <c r="D1530" s="0" t="inlineStr">
        <is>
          <t>'109223</t>
        </is>
      </c>
      <c r="E1530" s="0" t="inlineStr">
        <is>
          <t>UNI KODIAK:109223E-2XL</t>
        </is>
      </c>
      <c r="F1530" s="0" t="inlineStr">
        <is>
          <t>'800109223054</t>
        </is>
      </c>
      <c r="G1530" s="0" t="inlineStr">
        <is>
          <t>MENS</t>
        </is>
      </c>
      <c r="H1530" s="0" t="inlineStr">
        <is>
          <t>2XL</t>
        </is>
      </c>
      <c r="I1530" s="0">
        <v>41.99</v>
      </c>
      <c r="J1530" s="0">
        <v>2</v>
      </c>
    </row>
    <row r="1531" spans="1:10" customHeight="0">
      <c r="A1531" s="0">
        <f>HYPERLINK("https://dl.dropboxusercontent.com/scl/fi/g86ikt0yz8n1pkqssue4h/109223af.jpg?rlkey=3uesuswsko3bq5rlkty2uxae8&amp;dl=0","Click to download Image")</f>
      </c>
      <c r="B1531" s="0">
        <f>HYPERLINK("https://dl.dropboxusercontent.com/scl/fi/c27geooa1e90pug6iln17/mens-hoodie-size-chartskodiak-chain-yarn.jpg?rlkey=os2gwm1z02iacie5bg4hs5q3s&amp;dl=0","Click to download SizeChart")</f>
      </c>
      <c r="C1531" s="0" t="inlineStr">
        <is>
          <t>Kodiak Men's Fleece Crewneck</t>
        </is>
      </c>
      <c r="D1531" s="0" t="inlineStr">
        <is>
          <t>'109223</t>
        </is>
      </c>
      <c r="E1531" s="0" t="inlineStr">
        <is>
          <t>UNI KODIAK:109223F-3XL</t>
        </is>
      </c>
      <c r="F1531" s="0" t="inlineStr">
        <is>
          <t>'800109223061</t>
        </is>
      </c>
      <c r="G1531" s="0" t="inlineStr">
        <is>
          <t>MENS</t>
        </is>
      </c>
      <c r="H1531" s="0" t="inlineStr">
        <is>
          <t>3XL</t>
        </is>
      </c>
      <c r="I1531" s="0">
        <v>41.99</v>
      </c>
      <c r="J1531" s="0">
        <v>1</v>
      </c>
    </row>
    <row r="1532" spans="1:10" customHeight="0">
      <c r="A1532" s="0">
        <f>HYPERLINK("https://dl.dropboxusercontent.com/scl/fi/o3qj6ufymls0u7y8jzzvh/lancaster-grey.jpg?rlkey=w82326ahfhtv9jmqxjaik1p3u&amp;dl=0","Click to download Image")</f>
      </c>
      <c r="B1532" s="0">
        <f>HYPERLINK("https://dl.dropboxusercontent.com/scl/fi/4k6avgozrfe8jv5bjkyc3/graphic-update22022-toddler.jpg?rlkey=sww7f7zly2b3n2uvk9ffrdncg&amp;dl=0","Click to download SizeChart")</f>
      </c>
      <c r="C1532" s="0" t="inlineStr">
        <is>
          <t>Lancaster Toddler Boys Set</t>
        </is>
      </c>
      <c r="D1532" s="0" t="inlineStr">
        <is>
          <t>'111807</t>
        </is>
      </c>
      <c r="E1532" s="0" t="inlineStr">
        <is>
          <t>UNI LANCASTER GREY SET:111807A-2T</t>
        </is>
      </c>
      <c r="F1532" s="0" t="inlineStr">
        <is>
          <t>'802111807086</t>
        </is>
      </c>
      <c r="G1532" s="0" t="inlineStr">
        <is>
          <t>TODDLER</t>
        </is>
      </c>
      <c r="H1532" s="0" t="inlineStr">
        <is>
          <t>2T</t>
        </is>
      </c>
      <c r="I1532" s="0">
        <v>34.99</v>
      </c>
      <c r="J1532" s="0">
        <v>10</v>
      </c>
    </row>
    <row r="1533" spans="1:10" customHeight="0">
      <c r="A1533" s="0">
        <f>HYPERLINK("https://dl.dropboxusercontent.com/scl/fi/o3qj6ufymls0u7y8jzzvh/lancaster-grey.jpg?rlkey=w82326ahfhtv9jmqxjaik1p3u&amp;dl=0","Click to download Image")</f>
      </c>
      <c r="B1533" s="0">
        <f>HYPERLINK("https://dl.dropboxusercontent.com/scl/fi/4k6avgozrfe8jv5bjkyc3/graphic-update22022-toddler.jpg?rlkey=sww7f7zly2b3n2uvk9ffrdncg&amp;dl=0","Click to download SizeChart")</f>
      </c>
      <c r="C1533" s="0" t="inlineStr">
        <is>
          <t>Lancaster Toddler Boys Set</t>
        </is>
      </c>
      <c r="D1533" s="0" t="inlineStr">
        <is>
          <t>'111807</t>
        </is>
      </c>
      <c r="E1533" s="0" t="inlineStr">
        <is>
          <t>UNI LANCASTER GREY SET:111807B-3T</t>
        </is>
      </c>
      <c r="F1533" s="0" t="inlineStr">
        <is>
          <t>'802111807093</t>
        </is>
      </c>
      <c r="G1533" s="0" t="inlineStr">
        <is>
          <t>TODDLER</t>
        </is>
      </c>
      <c r="H1533" s="0" t="inlineStr">
        <is>
          <t>3T</t>
        </is>
      </c>
      <c r="I1533" s="0">
        <v>34.99</v>
      </c>
      <c r="J1533" s="0">
        <v>11</v>
      </c>
    </row>
    <row r="1534" spans="1:10" customHeight="0">
      <c r="A1534" s="0">
        <f>HYPERLINK("https://dl.dropboxusercontent.com/scl/fi/o3qj6ufymls0u7y8jzzvh/lancaster-grey.jpg?rlkey=w82326ahfhtv9jmqxjaik1p3u&amp;dl=0","Click to download Image")</f>
      </c>
      <c r="B1534" s="0">
        <f>HYPERLINK("https://dl.dropboxusercontent.com/scl/fi/4k6avgozrfe8jv5bjkyc3/graphic-update22022-toddler.jpg?rlkey=sww7f7zly2b3n2uvk9ffrdncg&amp;dl=0","Click to download SizeChart")</f>
      </c>
      <c r="C1534" s="0" t="inlineStr">
        <is>
          <t>Lancaster Toddler Boys Set</t>
        </is>
      </c>
      <c r="D1534" s="0" t="inlineStr">
        <is>
          <t>'111807</t>
        </is>
      </c>
      <c r="E1534" s="0" t="inlineStr">
        <is>
          <t>UNI LANCASTER GREY SET:111807C-4T</t>
        </is>
      </c>
      <c r="F1534" s="0" t="inlineStr">
        <is>
          <t>'802111807109</t>
        </is>
      </c>
      <c r="G1534" s="0" t="inlineStr">
        <is>
          <t>TODDLER</t>
        </is>
      </c>
      <c r="H1534" s="0" t="inlineStr">
        <is>
          <t>4T</t>
        </is>
      </c>
      <c r="I1534" s="0">
        <v>34.99</v>
      </c>
      <c r="J1534" s="0">
        <v>8</v>
      </c>
    </row>
    <row r="1535" spans="1:10" customHeight="0">
      <c r="A1535" s="0">
        <f>HYPERLINK("https://dl.dropboxusercontent.com/scl/fi/o3qj6ufymls0u7y8jzzvh/lancaster-grey.jpg?rlkey=w82326ahfhtv9jmqxjaik1p3u&amp;dl=0","Click to download Image")</f>
      </c>
      <c r="B1535" s="0">
        <f>HYPERLINK("https://dl.dropboxusercontent.com/scl/fi/4k6avgozrfe8jv5bjkyc3/graphic-update22022-toddler.jpg?rlkey=sww7f7zly2b3n2uvk9ffrdncg&amp;dl=0","Click to download SizeChart")</f>
      </c>
      <c r="C1535" s="0" t="inlineStr">
        <is>
          <t>Lancaster Toddler Boys Set</t>
        </is>
      </c>
      <c r="D1535" s="0" t="inlineStr">
        <is>
          <t>'111807</t>
        </is>
      </c>
      <c r="E1535" s="0" t="inlineStr">
        <is>
          <t>UNI LANCASTER GREY SET:111807D-5T</t>
        </is>
      </c>
      <c r="F1535" s="0" t="inlineStr">
        <is>
          <t>'802111807116</t>
        </is>
      </c>
      <c r="G1535" s="0" t="inlineStr">
        <is>
          <t>TODDLER</t>
        </is>
      </c>
      <c r="H1535" s="0" t="inlineStr">
        <is>
          <t>5T</t>
        </is>
      </c>
      <c r="I1535" s="0">
        <v>34.99</v>
      </c>
      <c r="J1535" s="0">
        <v>9</v>
      </c>
    </row>
    <row r="1536" spans="1:10" customHeight="0">
      <c r="A1536" s="0">
        <f>HYPERLINK("https://dl.dropboxusercontent.com/scl/fi/o3qj6ufymls0u7y8jzzvh/lancaster-grey.jpg?rlkey=w82326ahfhtv9jmqxjaik1p3u&amp;dl=0","Click to download Image")</f>
      </c>
      <c r="B1536" s="0">
        <f>HYPERLINK("https://dl.dropboxusercontent.com/scl/fi/4k6avgozrfe8jv5bjkyc3/graphic-update22022-toddler.jpg?rlkey=sww7f7zly2b3n2uvk9ffrdncg&amp;dl=0","Click to download SizeChart")</f>
      </c>
      <c r="C1536" s="0" t="inlineStr">
        <is>
          <t>Lancaster Toddler Boys Set</t>
        </is>
      </c>
      <c r="D1536" s="0" t="inlineStr">
        <is>
          <t>'111807</t>
        </is>
      </c>
      <c r="E1536" s="0" t="inlineStr">
        <is>
          <t>UNI LANCASTER GREY SET 12 PACK:111807Z-12PK</t>
        </is>
      </c>
      <c r="F1536" s="0" t="inlineStr">
        <is>
          <t>'802111807994</t>
        </is>
      </c>
      <c r="G1536" s="0" t="inlineStr">
        <is>
          <t>TODDLER</t>
        </is>
      </c>
      <c r="H1536" s="0" t="inlineStr">
        <is>
          <t>12 PACK</t>
        </is>
      </c>
      <c r="I1536" s="0">
        <v>395.88</v>
      </c>
      <c r="J1536" s="0">
        <v>0</v>
      </c>
    </row>
    <row r="1537" spans="1:10" customHeight="0">
      <c r="A1537" s="0">
        <f>HYPERLINK("https://dl.dropboxusercontent.com/scl/fi/avyc350a29rxnwxp8yq2y/108994-af.jpg?rlkey=vy4yosj03ypkxf3i2ejzewacf&amp;dl=0","Click to download Image")</f>
      </c>
      <c r="B1537" s="0">
        <f>HYPERLINK("https://dl.dropboxusercontent.com/scl/fi/bva3o1cia0repwkqsabwx/graphic-update2022-womens.jpg?rlkey=j44f3k6vgfttrm4xuu1o9blyq&amp;dl=0","Click to download SizeChart")</f>
      </c>
      <c r="C1537" s="0" t="inlineStr">
        <is>
          <t>Livy Women's Off Shoulder Top</t>
        </is>
      </c>
      <c r="D1537" s="0" t="inlineStr">
        <is>
          <t>'108994</t>
        </is>
      </c>
      <c r="E1537" s="0" t="inlineStr">
        <is>
          <t>UNI LIVY:108994A-S</t>
        </is>
      </c>
      <c r="F1537" s="0" t="inlineStr">
        <is>
          <t>'800108994016</t>
        </is>
      </c>
      <c r="G1537" s="0" t="inlineStr">
        <is>
          <t>WOMENS</t>
        </is>
      </c>
      <c r="H1537" s="0" t="inlineStr">
        <is>
          <t>S</t>
        </is>
      </c>
      <c r="I1537" s="0">
        <v>42.99</v>
      </c>
      <c r="J1537" s="0">
        <v>4</v>
      </c>
    </row>
    <row r="1538" spans="1:10" customHeight="0">
      <c r="A1538" s="0">
        <f>HYPERLINK("https://dl.dropboxusercontent.com/scl/fi/avyc350a29rxnwxp8yq2y/108994-af.jpg?rlkey=vy4yosj03ypkxf3i2ejzewacf&amp;dl=0","Click to download Image")</f>
      </c>
      <c r="B1538" s="0">
        <f>HYPERLINK("https://dl.dropboxusercontent.com/scl/fi/bva3o1cia0repwkqsabwx/graphic-update2022-womens.jpg?rlkey=j44f3k6vgfttrm4xuu1o9blyq&amp;dl=0","Click to download SizeChart")</f>
      </c>
      <c r="C1538" s="0" t="inlineStr">
        <is>
          <t>Livy Women's Off Shoulder Top</t>
        </is>
      </c>
      <c r="D1538" s="0" t="inlineStr">
        <is>
          <t>'108994</t>
        </is>
      </c>
      <c r="E1538" s="0" t="inlineStr">
        <is>
          <t>UNI LIVY:108994B-M</t>
        </is>
      </c>
      <c r="F1538" s="0" t="inlineStr">
        <is>
          <t>'800108994023</t>
        </is>
      </c>
      <c r="G1538" s="0" t="inlineStr">
        <is>
          <t>WOMENS</t>
        </is>
      </c>
      <c r="H1538" s="0" t="inlineStr">
        <is>
          <t>M</t>
        </is>
      </c>
      <c r="I1538" s="0">
        <v>42.99</v>
      </c>
      <c r="J1538" s="0">
        <v>13</v>
      </c>
    </row>
    <row r="1539" spans="1:10" customHeight="0">
      <c r="A1539" s="0">
        <f>HYPERLINK("https://dl.dropboxusercontent.com/scl/fi/avyc350a29rxnwxp8yq2y/108994-af.jpg?rlkey=vy4yosj03ypkxf3i2ejzewacf&amp;dl=0","Click to download Image")</f>
      </c>
      <c r="B1539" s="0">
        <f>HYPERLINK("https://dl.dropboxusercontent.com/scl/fi/bva3o1cia0repwkqsabwx/graphic-update2022-womens.jpg?rlkey=j44f3k6vgfttrm4xuu1o9blyq&amp;dl=0","Click to download SizeChart")</f>
      </c>
      <c r="C1539" s="0" t="inlineStr">
        <is>
          <t>Livy Women's Off Shoulder Top</t>
        </is>
      </c>
      <c r="D1539" s="0" t="inlineStr">
        <is>
          <t>'108994</t>
        </is>
      </c>
      <c r="E1539" s="0" t="inlineStr">
        <is>
          <t>UNI LIVY:108994C-L</t>
        </is>
      </c>
      <c r="F1539" s="0" t="inlineStr">
        <is>
          <t>'800108994030</t>
        </is>
      </c>
      <c r="G1539" s="0" t="inlineStr">
        <is>
          <t>WOMENS</t>
        </is>
      </c>
      <c r="H1539" s="0" t="inlineStr">
        <is>
          <t>L</t>
        </is>
      </c>
      <c r="I1539" s="0">
        <v>42.99</v>
      </c>
      <c r="J1539" s="0">
        <v>13</v>
      </c>
    </row>
    <row r="1540" spans="1:10" customHeight="0">
      <c r="A1540" s="0">
        <f>HYPERLINK("https://dl.dropboxusercontent.com/scl/fi/avyc350a29rxnwxp8yq2y/108994-af.jpg?rlkey=vy4yosj03ypkxf3i2ejzewacf&amp;dl=0","Click to download Image")</f>
      </c>
      <c r="B1540" s="0">
        <f>HYPERLINK("https://dl.dropboxusercontent.com/scl/fi/bva3o1cia0repwkqsabwx/graphic-update2022-womens.jpg?rlkey=j44f3k6vgfttrm4xuu1o9blyq&amp;dl=0","Click to download SizeChart")</f>
      </c>
      <c r="C1540" s="0" t="inlineStr">
        <is>
          <t>Livy Women's Off Shoulder Top</t>
        </is>
      </c>
      <c r="D1540" s="0" t="inlineStr">
        <is>
          <t>'108994</t>
        </is>
      </c>
      <c r="E1540" s="0" t="inlineStr">
        <is>
          <t>UNI LIVY:108994D-XL</t>
        </is>
      </c>
      <c r="F1540" s="0" t="inlineStr">
        <is>
          <t>'800108994047</t>
        </is>
      </c>
      <c r="G1540" s="0" t="inlineStr">
        <is>
          <t>WOMENS</t>
        </is>
      </c>
      <c r="H1540" s="0" t="inlineStr">
        <is>
          <t>XL</t>
        </is>
      </c>
      <c r="I1540" s="0">
        <v>42.99</v>
      </c>
      <c r="J1540" s="0">
        <v>6</v>
      </c>
    </row>
    <row r="1541" spans="1:10" customHeight="0">
      <c r="A1541" s="0">
        <f>HYPERLINK("https://dl.dropboxusercontent.com/scl/fi/avyc350a29rxnwxp8yq2y/108994-af.jpg?rlkey=vy4yosj03ypkxf3i2ejzewacf&amp;dl=0","Click to download Image")</f>
      </c>
      <c r="B1541" s="0">
        <f>HYPERLINK("https://dl.dropboxusercontent.com/scl/fi/bva3o1cia0repwkqsabwx/graphic-update2022-womens.jpg?rlkey=j44f3k6vgfttrm4xuu1o9blyq&amp;dl=0","Click to download SizeChart")</f>
      </c>
      <c r="C1541" s="0" t="inlineStr">
        <is>
          <t>Livy Women's Off Shoulder Top</t>
        </is>
      </c>
      <c r="D1541" s="0" t="inlineStr">
        <is>
          <t>'108994</t>
        </is>
      </c>
      <c r="E1541" s="0" t="inlineStr">
        <is>
          <t>UNI LIVY:108994E-2XL</t>
        </is>
      </c>
      <c r="F1541" s="0" t="inlineStr">
        <is>
          <t>'800108994054</t>
        </is>
      </c>
      <c r="G1541" s="0" t="inlineStr">
        <is>
          <t>WOMENS</t>
        </is>
      </c>
      <c r="H1541" s="0" t="inlineStr">
        <is>
          <t>2XL</t>
        </is>
      </c>
      <c r="I1541" s="0">
        <v>42.99</v>
      </c>
      <c r="J1541" s="0">
        <v>1</v>
      </c>
    </row>
    <row r="1542" spans="1:10" customHeight="0">
      <c r="A1542" s="0">
        <f>HYPERLINK("https://dl.dropboxusercontent.com/scl/fi/avyc350a29rxnwxp8yq2y/108994-af.jpg?rlkey=vy4yosj03ypkxf3i2ejzewacf&amp;dl=0","Click to download Image")</f>
      </c>
      <c r="B1542" s="0">
        <f>HYPERLINK("https://dl.dropboxusercontent.com/scl/fi/bva3o1cia0repwkqsabwx/graphic-update2022-womens.jpg?rlkey=j44f3k6vgfttrm4xuu1o9blyq&amp;dl=0","Click to download SizeChart")</f>
      </c>
      <c r="C1542" s="0" t="inlineStr">
        <is>
          <t>Livy Women's Off Shoulder Top</t>
        </is>
      </c>
      <c r="D1542" s="0" t="inlineStr">
        <is>
          <t>'108994</t>
        </is>
      </c>
      <c r="E1542" s="0" t="inlineStr">
        <is>
          <t>UNI LIVY:108994F-3XL</t>
        </is>
      </c>
      <c r="F1542" s="0" t="inlineStr">
        <is>
          <t>'800108994061</t>
        </is>
      </c>
      <c r="G1542" s="0" t="inlineStr">
        <is>
          <t>WOMENS</t>
        </is>
      </c>
      <c r="H1542" s="0" t="inlineStr">
        <is>
          <t>3XL</t>
        </is>
      </c>
      <c r="I1542" s="0">
        <v>42.99</v>
      </c>
      <c r="J1542" s="0">
        <v>1</v>
      </c>
    </row>
    <row r="1543" spans="1:10" customHeight="0">
      <c r="A1543" s="0">
        <f>HYPERLINK("https://dl.dropboxusercontent.com/scl/fi/b579duqffretxb5psek2z/uni-af.jpg?rlkey=iplgh1575vm8mdklb7qtwmk71&amp;dl=0","Click to download Image")</f>
      </c>
      <c r="B1543" s="0">
        <f>HYPERLINK("https://dl.dropboxusercontent.com/scl/fi/chyowe2tvkwgvca37dasu/trisha-tn.jpg?rlkey=ea40qr6p2sw4oir47aoe9t9fb&amp;dl=0","Click to download SizeChart")</f>
      </c>
      <c r="C1543" s="0" t="inlineStr">
        <is>
          <t>Trisha Womens Golf Polo</t>
        </is>
      </c>
      <c r="D1543" s="0" t="inlineStr">
        <is>
          <t>'113958</t>
        </is>
      </c>
      <c r="E1543" s="0" t="inlineStr">
        <is>
          <t>UNI TRISHA W PURPLE:113958A-S</t>
        </is>
      </c>
      <c r="F1543" s="0" t="inlineStr">
        <is>
          <t>'802113958045</t>
        </is>
      </c>
      <c r="G1543" s="0" t="inlineStr">
        <is>
          <t>WOMENS</t>
        </is>
      </c>
      <c r="H1543" s="0" t="inlineStr">
        <is>
          <t>S</t>
        </is>
      </c>
      <c r="I1543" s="0">
        <v>40.98</v>
      </c>
      <c r="J1543" s="0">
        <v>5</v>
      </c>
    </row>
    <row r="1544" spans="1:10" customHeight="0">
      <c r="A1544" s="0">
        <f>HYPERLINK("https://dl.dropboxusercontent.com/scl/fi/b579duqffretxb5psek2z/uni-af.jpg?rlkey=iplgh1575vm8mdklb7qtwmk71&amp;dl=0","Click to download Image")</f>
      </c>
      <c r="B1544" s="0">
        <f>HYPERLINK("https://dl.dropboxusercontent.com/scl/fi/chyowe2tvkwgvca37dasu/trisha-tn.jpg?rlkey=ea40qr6p2sw4oir47aoe9t9fb&amp;dl=0","Click to download SizeChart")</f>
      </c>
      <c r="C1544" s="0" t="inlineStr">
        <is>
          <t>Trisha Womens Golf Polo</t>
        </is>
      </c>
      <c r="D1544" s="0" t="inlineStr">
        <is>
          <t>'113958</t>
        </is>
      </c>
      <c r="E1544" s="0" t="inlineStr">
        <is>
          <t>UNI TRISHA W PURPLE:113958B-M</t>
        </is>
      </c>
      <c r="F1544" s="0" t="inlineStr">
        <is>
          <t>'802113958052</t>
        </is>
      </c>
      <c r="G1544" s="0" t="inlineStr">
        <is>
          <t>WOMENS</t>
        </is>
      </c>
      <c r="H1544" s="0" t="inlineStr">
        <is>
          <t>M</t>
        </is>
      </c>
      <c r="I1544" s="0">
        <v>40.98</v>
      </c>
      <c r="J1544" s="0">
        <v>11</v>
      </c>
    </row>
    <row r="1545" spans="1:10" customHeight="0">
      <c r="A1545" s="0">
        <f>HYPERLINK("https://dl.dropboxusercontent.com/scl/fi/b579duqffretxb5psek2z/uni-af.jpg?rlkey=iplgh1575vm8mdklb7qtwmk71&amp;dl=0","Click to download Image")</f>
      </c>
      <c r="B1545" s="0">
        <f>HYPERLINK("https://dl.dropboxusercontent.com/scl/fi/chyowe2tvkwgvca37dasu/trisha-tn.jpg?rlkey=ea40qr6p2sw4oir47aoe9t9fb&amp;dl=0","Click to download SizeChart")</f>
      </c>
      <c r="C1545" s="0" t="inlineStr">
        <is>
          <t>Trisha Womens Golf Polo</t>
        </is>
      </c>
      <c r="D1545" s="0" t="inlineStr">
        <is>
          <t>'113958</t>
        </is>
      </c>
      <c r="E1545" s="0" t="inlineStr">
        <is>
          <t>UNI TRISHA W PURPLE:113958C-L</t>
        </is>
      </c>
      <c r="F1545" s="0" t="inlineStr">
        <is>
          <t>'802113958069</t>
        </is>
      </c>
      <c r="G1545" s="0" t="inlineStr">
        <is>
          <t>WOMENS</t>
        </is>
      </c>
      <c r="H1545" s="0" t="inlineStr">
        <is>
          <t>L</t>
        </is>
      </c>
      <c r="I1545" s="0">
        <v>40.98</v>
      </c>
      <c r="J1545" s="0">
        <v>9</v>
      </c>
    </row>
    <row r="1546" spans="1:10" customHeight="0">
      <c r="A1546" s="0">
        <f>HYPERLINK("https://dl.dropboxusercontent.com/scl/fi/b579duqffretxb5psek2z/uni-af.jpg?rlkey=iplgh1575vm8mdklb7qtwmk71&amp;dl=0","Click to download Image")</f>
      </c>
      <c r="B1546" s="0">
        <f>HYPERLINK("https://dl.dropboxusercontent.com/scl/fi/chyowe2tvkwgvca37dasu/trisha-tn.jpg?rlkey=ea40qr6p2sw4oir47aoe9t9fb&amp;dl=0","Click to download SizeChart")</f>
      </c>
      <c r="C1546" s="0" t="inlineStr">
        <is>
          <t>Trisha Womens Golf Polo</t>
        </is>
      </c>
      <c r="D1546" s="0" t="inlineStr">
        <is>
          <t>'113958</t>
        </is>
      </c>
      <c r="E1546" s="0" t="inlineStr">
        <is>
          <t>UNI TRISHA W PURPLE:113958D-XL</t>
        </is>
      </c>
      <c r="F1546" s="0" t="inlineStr">
        <is>
          <t>'802113958076</t>
        </is>
      </c>
      <c r="G1546" s="0" t="inlineStr">
        <is>
          <t>WOMENS</t>
        </is>
      </c>
      <c r="H1546" s="0" t="inlineStr">
        <is>
          <t>XL</t>
        </is>
      </c>
      <c r="I1546" s="0">
        <v>40.98</v>
      </c>
      <c r="J1546" s="0">
        <v>6</v>
      </c>
    </row>
    <row r="1547" spans="1:10" customHeight="0">
      <c r="A1547" s="0">
        <f>HYPERLINK("https://dl.dropboxusercontent.com/scl/fi/b579duqffretxb5psek2z/uni-af.jpg?rlkey=iplgh1575vm8mdklb7qtwmk71&amp;dl=0","Click to download Image")</f>
      </c>
      <c r="B1547" s="0">
        <f>HYPERLINK("https://dl.dropboxusercontent.com/scl/fi/chyowe2tvkwgvca37dasu/trisha-tn.jpg?rlkey=ea40qr6p2sw4oir47aoe9t9fb&amp;dl=0","Click to download SizeChart")</f>
      </c>
      <c r="C1547" s="0" t="inlineStr">
        <is>
          <t>Trisha Womens Golf Polo</t>
        </is>
      </c>
      <c r="D1547" s="0" t="inlineStr">
        <is>
          <t>'113958</t>
        </is>
      </c>
      <c r="E1547" s="0" t="inlineStr">
        <is>
          <t>UNI TRISHA W PURPLE:113958E-2XL</t>
        </is>
      </c>
      <c r="F1547" s="0" t="inlineStr">
        <is>
          <t>'802113958083</t>
        </is>
      </c>
      <c r="G1547" s="0" t="inlineStr">
        <is>
          <t>WOMENS</t>
        </is>
      </c>
      <c r="H1547" s="0" t="inlineStr">
        <is>
          <t>2XL</t>
        </is>
      </c>
      <c r="I1547" s="0">
        <v>42.98</v>
      </c>
      <c r="J1547" s="0">
        <v>2</v>
      </c>
    </row>
    <row r="1548" spans="1:10" customHeight="0">
      <c r="A1548" s="0">
        <f>HYPERLINK("https://dl.dropboxusercontent.com/scl/fi/b579duqffretxb5psek2z/uni-af.jpg?rlkey=iplgh1575vm8mdklb7qtwmk71&amp;dl=0","Click to download Image")</f>
      </c>
      <c r="B1548" s="0">
        <f>HYPERLINK("https://dl.dropboxusercontent.com/scl/fi/chyowe2tvkwgvca37dasu/trisha-tn.jpg?rlkey=ea40qr6p2sw4oir47aoe9t9fb&amp;dl=0","Click to download SizeChart")</f>
      </c>
      <c r="C1548" s="0" t="inlineStr">
        <is>
          <t>Trisha Womens Golf Polo</t>
        </is>
      </c>
      <c r="D1548" s="0" t="inlineStr">
        <is>
          <t>'113958</t>
        </is>
      </c>
      <c r="E1548" s="0" t="inlineStr">
        <is>
          <t>UNI TRISHA W PURPLE:113958F-3XL</t>
        </is>
      </c>
      <c r="F1548" s="0" t="inlineStr">
        <is>
          <t>'802113958090</t>
        </is>
      </c>
      <c r="G1548" s="0" t="inlineStr">
        <is>
          <t>WOMENS</t>
        </is>
      </c>
      <c r="H1548" s="0" t="inlineStr">
        <is>
          <t>3XL</t>
        </is>
      </c>
      <c r="I1548" s="0">
        <v>42.98</v>
      </c>
      <c r="J1548" s="0">
        <v>1</v>
      </c>
    </row>
    <row r="1549" spans="1:10" customHeight="0">
      <c r="A1549" s="0">
        <f>HYPERLINK("https://dl.dropboxusercontent.com/scl/fi/b579duqffretxb5psek2z/uni-af.jpg?rlkey=iplgh1575vm8mdklb7qtwmk71&amp;dl=0","Click to download Image")</f>
      </c>
      <c r="B1549" s="0">
        <f>HYPERLINK("https://dl.dropboxusercontent.com/scl/fi/chyowe2tvkwgvca37dasu/trisha-tn.jpg?rlkey=ea40qr6p2sw4oir47aoe9t9fb&amp;dl=0","Click to download SizeChart")</f>
      </c>
      <c r="C1549" s="0" t="inlineStr">
        <is>
          <t>Trisha Womens Golf Polo</t>
        </is>
      </c>
      <c r="D1549" s="0" t="inlineStr">
        <is>
          <t>'113958</t>
        </is>
      </c>
      <c r="E1549" s="0" t="inlineStr">
        <is>
          <t>UNI TRISHA W PURPLE 12 PACK:113958Z-12PK</t>
        </is>
      </c>
      <c r="F1549" s="0" t="inlineStr">
        <is>
          <t>'802113958991</t>
        </is>
      </c>
      <c r="G1549" s="0" t="inlineStr">
        <is>
          <t>WOMENS</t>
        </is>
      </c>
      <c r="H1549" s="0" t="inlineStr">
        <is>
          <t>12 PACK</t>
        </is>
      </c>
      <c r="I1549" s="0">
        <v>473.76</v>
      </c>
      <c r="J1549" s="0">
        <v>0</v>
      </c>
    </row>
    <row r="1550" spans="1:10" customHeight="0">
      <c r="A1550" s="0">
        <f>HYPERLINK("https://dl.dropboxusercontent.com/scl/fi/3n024a2t1xw6x9zjd9fci/109409f.jpg?rlkey=zaaggkjou7jwnisd0eazu0szu&amp;dl=0","Click to download Image")</f>
      </c>
      <c r="B1550" s="0">
        <f>HYPERLINK("https://dl.dropboxusercontent.com/scl/fi/muqz6sosmrwixu93uhruf/graphic-update22022-infant.jpg?rlkey=phqw07f40z8q9lnu5uwon3yae&amp;dl=0","Click to download SizeChart")</f>
      </c>
      <c r="C1550" s="0" t="inlineStr">
        <is>
          <t>Lynn Infant Overall Dress</t>
        </is>
      </c>
      <c r="D1550" s="0" t="inlineStr">
        <is>
          <t>'109409</t>
        </is>
      </c>
      <c r="E1550" s="0" t="inlineStr">
        <is>
          <t>UNI LYNN INFANT:109409A-0-3M</t>
        </is>
      </c>
      <c r="F1550" s="0" t="inlineStr">
        <is>
          <t>'800109409014</t>
        </is>
      </c>
      <c r="G1550" s="0" t="inlineStr">
        <is>
          <t>INFANT</t>
        </is>
      </c>
      <c r="H1550" s="0" t="inlineStr">
        <is>
          <t>0-3M</t>
        </is>
      </c>
      <c r="I1550" s="0">
        <v>29.99</v>
      </c>
      <c r="J1550" s="0">
        <v>8</v>
      </c>
    </row>
    <row r="1551" spans="1:10" customHeight="0">
      <c r="A1551" s="0">
        <f>HYPERLINK("https://dl.dropboxusercontent.com/scl/fi/3n024a2t1xw6x9zjd9fci/109409f.jpg?rlkey=zaaggkjou7jwnisd0eazu0szu&amp;dl=0","Click to download Image")</f>
      </c>
      <c r="B1551" s="0">
        <f>HYPERLINK("https://dl.dropboxusercontent.com/scl/fi/muqz6sosmrwixu93uhruf/graphic-update22022-infant.jpg?rlkey=phqw07f40z8q9lnu5uwon3yae&amp;dl=0","Click to download SizeChart")</f>
      </c>
      <c r="C1551" s="0" t="inlineStr">
        <is>
          <t>Lynn Infant Overall Dress</t>
        </is>
      </c>
      <c r="D1551" s="0" t="inlineStr">
        <is>
          <t>'109409</t>
        </is>
      </c>
      <c r="E1551" s="0" t="inlineStr">
        <is>
          <t>UNI LYNN INFANT:109409B-3-6M</t>
        </is>
      </c>
      <c r="F1551" s="0" t="inlineStr">
        <is>
          <t>'800109409021</t>
        </is>
      </c>
      <c r="G1551" s="0" t="inlineStr">
        <is>
          <t>INFANT</t>
        </is>
      </c>
      <c r="H1551" s="0" t="inlineStr">
        <is>
          <t>3-6M</t>
        </is>
      </c>
      <c r="I1551" s="0">
        <v>29.99</v>
      </c>
      <c r="J1551" s="0">
        <v>7</v>
      </c>
    </row>
    <row r="1552" spans="1:10" customHeight="0">
      <c r="A1552" s="0">
        <f>HYPERLINK("https://dl.dropboxusercontent.com/scl/fi/3n024a2t1xw6x9zjd9fci/109409f.jpg?rlkey=zaaggkjou7jwnisd0eazu0szu&amp;dl=0","Click to download Image")</f>
      </c>
      <c r="B1552" s="0">
        <f>HYPERLINK("https://dl.dropboxusercontent.com/scl/fi/muqz6sosmrwixu93uhruf/graphic-update22022-infant.jpg?rlkey=phqw07f40z8q9lnu5uwon3yae&amp;dl=0","Click to download SizeChart")</f>
      </c>
      <c r="C1552" s="0" t="inlineStr">
        <is>
          <t>Lynn Infant Overall Dress</t>
        </is>
      </c>
      <c r="D1552" s="0" t="inlineStr">
        <is>
          <t>'109409</t>
        </is>
      </c>
      <c r="E1552" s="0" t="inlineStr">
        <is>
          <t>UNI LYNN INFANT:109409C-6-9M</t>
        </is>
      </c>
      <c r="F1552" s="0" t="inlineStr">
        <is>
          <t>'800109409038</t>
        </is>
      </c>
      <c r="G1552" s="0" t="inlineStr">
        <is>
          <t>INFANT</t>
        </is>
      </c>
      <c r="H1552" s="0" t="inlineStr">
        <is>
          <t>6-9M</t>
        </is>
      </c>
      <c r="I1552" s="0">
        <v>29.99</v>
      </c>
      <c r="J1552" s="0">
        <v>8</v>
      </c>
    </row>
    <row r="1553" spans="1:10" customHeight="0">
      <c r="A1553" s="0">
        <f>HYPERLINK("https://dl.dropboxusercontent.com/scl/fi/3n024a2t1xw6x9zjd9fci/109409f.jpg?rlkey=zaaggkjou7jwnisd0eazu0szu&amp;dl=0","Click to download Image")</f>
      </c>
      <c r="B1553" s="0">
        <f>HYPERLINK("https://dl.dropboxusercontent.com/scl/fi/muqz6sosmrwixu93uhruf/graphic-update22022-infant.jpg?rlkey=phqw07f40z8q9lnu5uwon3yae&amp;dl=0","Click to download SizeChart")</f>
      </c>
      <c r="C1553" s="0" t="inlineStr">
        <is>
          <t>Lynn Infant Overall Dress</t>
        </is>
      </c>
      <c r="D1553" s="0" t="inlineStr">
        <is>
          <t>'109409</t>
        </is>
      </c>
      <c r="E1553" s="0" t="inlineStr">
        <is>
          <t>UNI LYNN INFANT:109409F-12M</t>
        </is>
      </c>
      <c r="F1553" s="0" t="inlineStr">
        <is>
          <t>'800109409045</t>
        </is>
      </c>
      <c r="G1553" s="0" t="inlineStr">
        <is>
          <t>INFANT</t>
        </is>
      </c>
      <c r="H1553" s="0" t="inlineStr">
        <is>
          <t>12M</t>
        </is>
      </c>
      <c r="I1553" s="0">
        <v>29.99</v>
      </c>
      <c r="J1553" s="0">
        <v>8</v>
      </c>
    </row>
    <row r="1554" spans="1:10" customHeight="0">
      <c r="A1554" s="0">
        <f>HYPERLINK("https://dl.dropboxusercontent.com/scl/fi/p696lghcnmbcv7plcpab4/109402-af.jpg?rlkey=2reqyt6danng1x232mx9tup65&amp;dl=0","Click to download Image")</f>
      </c>
      <c r="B1554" s="0">
        <f>HYPERLINK("https://dl.dropboxusercontent.com/scl/fi/a22l7ua0u23ramr3f2uhz/graphic-update22022-toddler.jpg?rlkey=8j0jstpdrxxdajk2rbbrjm33t&amp;dl=0","Click to download SizeChart")</f>
      </c>
      <c r="C1554" s="0" t="inlineStr">
        <is>
          <t>Lynn Toddler Overall Dress</t>
        </is>
      </c>
      <c r="D1554" s="0" t="inlineStr">
        <is>
          <t>'109402</t>
        </is>
      </c>
      <c r="E1554" s="0" t="inlineStr">
        <is>
          <t>UNI LYNN TDLR:109402A-2T</t>
        </is>
      </c>
      <c r="F1554" s="0" t="inlineStr">
        <is>
          <t>'800109402015</t>
        </is>
      </c>
      <c r="G1554" s="0" t="inlineStr">
        <is>
          <t>TODDLER</t>
        </is>
      </c>
      <c r="H1554" s="0" t="inlineStr">
        <is>
          <t>2T</t>
        </is>
      </c>
      <c r="I1554" s="0">
        <v>29.99</v>
      </c>
      <c r="J1554" s="0">
        <v>6</v>
      </c>
    </row>
    <row r="1555" spans="1:10" customHeight="0">
      <c r="A1555" s="0">
        <f>HYPERLINK("https://dl.dropboxusercontent.com/scl/fi/p696lghcnmbcv7plcpab4/109402-af.jpg?rlkey=2reqyt6danng1x232mx9tup65&amp;dl=0","Click to download Image")</f>
      </c>
      <c r="B1555" s="0">
        <f>HYPERLINK("https://dl.dropboxusercontent.com/scl/fi/a22l7ua0u23ramr3f2uhz/graphic-update22022-toddler.jpg?rlkey=8j0jstpdrxxdajk2rbbrjm33t&amp;dl=0","Click to download SizeChart")</f>
      </c>
      <c r="C1555" s="0" t="inlineStr">
        <is>
          <t>Lynn Toddler Overall Dress</t>
        </is>
      </c>
      <c r="D1555" s="0" t="inlineStr">
        <is>
          <t>'109402</t>
        </is>
      </c>
      <c r="E1555" s="0" t="inlineStr">
        <is>
          <t>UNI LYNN TDLR:109402B-3T</t>
        </is>
      </c>
      <c r="F1555" s="0" t="inlineStr">
        <is>
          <t>'800109402022</t>
        </is>
      </c>
      <c r="G1555" s="0" t="inlineStr">
        <is>
          <t>TODDLER</t>
        </is>
      </c>
      <c r="H1555" s="0" t="inlineStr">
        <is>
          <t>3T</t>
        </is>
      </c>
      <c r="I1555" s="0">
        <v>29.99</v>
      </c>
      <c r="J1555" s="0">
        <v>8</v>
      </c>
    </row>
    <row r="1556" spans="1:10" customHeight="0">
      <c r="A1556" s="0">
        <f>HYPERLINK("https://dl.dropboxusercontent.com/scl/fi/p696lghcnmbcv7plcpab4/109402-af.jpg?rlkey=2reqyt6danng1x232mx9tup65&amp;dl=0","Click to download Image")</f>
      </c>
      <c r="B1556" s="0">
        <f>HYPERLINK("https://dl.dropboxusercontent.com/scl/fi/a22l7ua0u23ramr3f2uhz/graphic-update22022-toddler.jpg?rlkey=8j0jstpdrxxdajk2rbbrjm33t&amp;dl=0","Click to download SizeChart")</f>
      </c>
      <c r="C1556" s="0" t="inlineStr">
        <is>
          <t>Lynn Toddler Overall Dress</t>
        </is>
      </c>
      <c r="D1556" s="0" t="inlineStr">
        <is>
          <t>'109402</t>
        </is>
      </c>
      <c r="E1556" s="0" t="inlineStr">
        <is>
          <t>UNI LYNN TDLR:109402C-4T</t>
        </is>
      </c>
      <c r="F1556" s="0" t="inlineStr">
        <is>
          <t>'800109402039</t>
        </is>
      </c>
      <c r="G1556" s="0" t="inlineStr">
        <is>
          <t>TODDLER</t>
        </is>
      </c>
      <c r="H1556" s="0" t="inlineStr">
        <is>
          <t>4T</t>
        </is>
      </c>
      <c r="I1556" s="0">
        <v>29.99</v>
      </c>
      <c r="J1556" s="0">
        <v>7</v>
      </c>
    </row>
    <row r="1557" spans="1:10" customHeight="0">
      <c r="A1557" s="0">
        <f>HYPERLINK("https://dl.dropboxusercontent.com/scl/fi/p696lghcnmbcv7plcpab4/109402-af.jpg?rlkey=2reqyt6danng1x232mx9tup65&amp;dl=0","Click to download Image")</f>
      </c>
      <c r="B1557" s="0">
        <f>HYPERLINK("https://dl.dropboxusercontent.com/scl/fi/a22l7ua0u23ramr3f2uhz/graphic-update22022-toddler.jpg?rlkey=8j0jstpdrxxdajk2rbbrjm33t&amp;dl=0","Click to download SizeChart")</f>
      </c>
      <c r="C1557" s="0" t="inlineStr">
        <is>
          <t>Lynn Toddler Overall Dress</t>
        </is>
      </c>
      <c r="D1557" s="0" t="inlineStr">
        <is>
          <t>'109402</t>
        </is>
      </c>
      <c r="E1557" s="0" t="inlineStr">
        <is>
          <t>UNI LYNN TDLR:109402D-5T</t>
        </is>
      </c>
      <c r="F1557" s="0" t="inlineStr">
        <is>
          <t>'800109402046</t>
        </is>
      </c>
      <c r="G1557" s="0" t="inlineStr">
        <is>
          <t>TODDLER</t>
        </is>
      </c>
      <c r="H1557" s="0" t="inlineStr">
        <is>
          <t>5T</t>
        </is>
      </c>
      <c r="I1557" s="0">
        <v>29.99</v>
      </c>
      <c r="J1557" s="0">
        <v>7</v>
      </c>
    </row>
    <row r="1558" spans="1:10" customHeight="0">
      <c r="A1558" s="0">
        <f>HYPERLINK("https://dl.dropboxusercontent.com/scl/fi/srtv0ku6feder674ptdhv/108936-f.jpg?rlkey=zke7fub4aflk8ut2caswwc4fg&amp;dl=0","Click to download Image")</f>
      </c>
      <c r="B1558" s="0">
        <f>HYPERLINK("https://dl.dropboxusercontent.com/scl/fi/f3eni9qi47npz3wkojbzz/womens-t-shirt-size-chartsmarilynn-bamboo.jpg?rlkey=rlvz88foftdymj3z8rxip95p0&amp;dl=0","Click to download SizeChart")</f>
      </c>
      <c r="C1558" s="0" t="inlineStr">
        <is>
          <t>Marilynn Women's Bamboo T-Shirt</t>
        </is>
      </c>
      <c r="D1558" s="0" t="inlineStr">
        <is>
          <t>'108936</t>
        </is>
      </c>
      <c r="E1558" s="0" t="inlineStr">
        <is>
          <t>UNI MARILYNN:108936A-S</t>
        </is>
      </c>
      <c r="F1558" s="0" t="inlineStr">
        <is>
          <t>'800108936016</t>
        </is>
      </c>
      <c r="G1558" s="0" t="inlineStr">
        <is>
          <t>WOMENS</t>
        </is>
      </c>
      <c r="H1558" s="0" t="inlineStr">
        <is>
          <t>S</t>
        </is>
      </c>
      <c r="I1558" s="0">
        <v>29.99</v>
      </c>
      <c r="J1558" s="0">
        <v>2</v>
      </c>
    </row>
    <row r="1559" spans="1:10" customHeight="0">
      <c r="A1559" s="0">
        <f>HYPERLINK("https://dl.dropboxusercontent.com/scl/fi/srtv0ku6feder674ptdhv/108936-f.jpg?rlkey=zke7fub4aflk8ut2caswwc4fg&amp;dl=0","Click to download Image")</f>
      </c>
      <c r="B1559" s="0">
        <f>HYPERLINK("https://dl.dropboxusercontent.com/scl/fi/f3eni9qi47npz3wkojbzz/womens-t-shirt-size-chartsmarilynn-bamboo.jpg?rlkey=rlvz88foftdymj3z8rxip95p0&amp;dl=0","Click to download SizeChart")</f>
      </c>
      <c r="C1559" s="0" t="inlineStr">
        <is>
          <t>Marilynn Women's Bamboo T-Shirt</t>
        </is>
      </c>
      <c r="D1559" s="0" t="inlineStr">
        <is>
          <t>'108936</t>
        </is>
      </c>
      <c r="E1559" s="0" t="inlineStr">
        <is>
          <t>UNI MARILYNN:108936B-M</t>
        </is>
      </c>
      <c r="F1559" s="0" t="inlineStr">
        <is>
          <t>'800108936023</t>
        </is>
      </c>
      <c r="G1559" s="0" t="inlineStr">
        <is>
          <t>WOMENS</t>
        </is>
      </c>
      <c r="H1559" s="0" t="inlineStr">
        <is>
          <t>M</t>
        </is>
      </c>
      <c r="I1559" s="0">
        <v>29.99</v>
      </c>
      <c r="J1559" s="0">
        <v>9</v>
      </c>
    </row>
    <row r="1560" spans="1:10" customHeight="0">
      <c r="A1560" s="0">
        <f>HYPERLINK("https://dl.dropboxusercontent.com/scl/fi/srtv0ku6feder674ptdhv/108936-f.jpg?rlkey=zke7fub4aflk8ut2caswwc4fg&amp;dl=0","Click to download Image")</f>
      </c>
      <c r="B1560" s="0">
        <f>HYPERLINK("https://dl.dropboxusercontent.com/scl/fi/f3eni9qi47npz3wkojbzz/womens-t-shirt-size-chartsmarilynn-bamboo.jpg?rlkey=rlvz88foftdymj3z8rxip95p0&amp;dl=0","Click to download SizeChart")</f>
      </c>
      <c r="C1560" s="0" t="inlineStr">
        <is>
          <t>Marilynn Women's Bamboo T-Shirt</t>
        </is>
      </c>
      <c r="D1560" s="0" t="inlineStr">
        <is>
          <t>'108936</t>
        </is>
      </c>
      <c r="E1560" s="0" t="inlineStr">
        <is>
          <t>UNI MARILYNN:108936C-L</t>
        </is>
      </c>
      <c r="F1560" s="0" t="inlineStr">
        <is>
          <t>'800108936030</t>
        </is>
      </c>
      <c r="G1560" s="0" t="inlineStr">
        <is>
          <t>WOMENS</t>
        </is>
      </c>
      <c r="H1560" s="0" t="inlineStr">
        <is>
          <t>L</t>
        </is>
      </c>
      <c r="I1560" s="0">
        <v>29.99</v>
      </c>
      <c r="J1560" s="0">
        <v>9</v>
      </c>
    </row>
    <row r="1561" spans="1:10" customHeight="0">
      <c r="A1561" s="0">
        <f>HYPERLINK("https://dl.dropboxusercontent.com/scl/fi/srtv0ku6feder674ptdhv/108936-f.jpg?rlkey=zke7fub4aflk8ut2caswwc4fg&amp;dl=0","Click to download Image")</f>
      </c>
      <c r="B1561" s="0">
        <f>HYPERLINK("https://dl.dropboxusercontent.com/scl/fi/f3eni9qi47npz3wkojbzz/womens-t-shirt-size-chartsmarilynn-bamboo.jpg?rlkey=rlvz88foftdymj3z8rxip95p0&amp;dl=0","Click to download SizeChart")</f>
      </c>
      <c r="C1561" s="0" t="inlineStr">
        <is>
          <t>Marilynn Women's Bamboo T-Shirt</t>
        </is>
      </c>
      <c r="D1561" s="0" t="inlineStr">
        <is>
          <t>'108936</t>
        </is>
      </c>
      <c r="E1561" s="0" t="inlineStr">
        <is>
          <t>UNI MARILYNN:108936D-XL</t>
        </is>
      </c>
      <c r="F1561" s="0" t="inlineStr">
        <is>
          <t>'800108936047</t>
        </is>
      </c>
      <c r="G1561" s="0" t="inlineStr">
        <is>
          <t>WOMENS</t>
        </is>
      </c>
      <c r="H1561" s="0" t="inlineStr">
        <is>
          <t>XL</t>
        </is>
      </c>
      <c r="I1561" s="0">
        <v>29.99</v>
      </c>
      <c r="J1561" s="0">
        <v>9</v>
      </c>
    </row>
    <row r="1562" spans="1:10" customHeight="0">
      <c r="A1562" s="0">
        <f>HYPERLINK("https://dl.dropboxusercontent.com/scl/fi/srtv0ku6feder674ptdhv/108936-f.jpg?rlkey=zke7fub4aflk8ut2caswwc4fg&amp;dl=0","Click to download Image")</f>
      </c>
      <c r="B1562" s="0">
        <f>HYPERLINK("https://dl.dropboxusercontent.com/scl/fi/f3eni9qi47npz3wkojbzz/womens-t-shirt-size-chartsmarilynn-bamboo.jpg?rlkey=rlvz88foftdymj3z8rxip95p0&amp;dl=0","Click to download SizeChart")</f>
      </c>
      <c r="C1562" s="0" t="inlineStr">
        <is>
          <t>Marilynn Women's Bamboo T-Shirt</t>
        </is>
      </c>
      <c r="D1562" s="0" t="inlineStr">
        <is>
          <t>'108936</t>
        </is>
      </c>
      <c r="E1562" s="0" t="inlineStr">
        <is>
          <t>UNI MARILYNN:108936E-2XL</t>
        </is>
      </c>
      <c r="F1562" s="0" t="inlineStr">
        <is>
          <t>'800108936054</t>
        </is>
      </c>
      <c r="G1562" s="0" t="inlineStr">
        <is>
          <t>WOMENS</t>
        </is>
      </c>
      <c r="H1562" s="0" t="inlineStr">
        <is>
          <t>2XL</t>
        </is>
      </c>
      <c r="I1562" s="0">
        <v>31.99</v>
      </c>
      <c r="J1562" s="0">
        <v>2</v>
      </c>
    </row>
    <row r="1563" spans="1:10" customHeight="0">
      <c r="A1563" s="0">
        <f>HYPERLINK("https://dl.dropboxusercontent.com/scl/fi/srtv0ku6feder674ptdhv/108936-f.jpg?rlkey=zke7fub4aflk8ut2caswwc4fg&amp;dl=0","Click to download Image")</f>
      </c>
      <c r="B1563" s="0">
        <f>HYPERLINK("https://dl.dropboxusercontent.com/scl/fi/f3eni9qi47npz3wkojbzz/womens-t-shirt-size-chartsmarilynn-bamboo.jpg?rlkey=rlvz88foftdymj3z8rxip95p0&amp;dl=0","Click to download SizeChart")</f>
      </c>
      <c r="C1563" s="0" t="inlineStr">
        <is>
          <t>Marilynn Women's Bamboo T-Shirt</t>
        </is>
      </c>
      <c r="D1563" s="0" t="inlineStr">
        <is>
          <t>'108936</t>
        </is>
      </c>
      <c r="E1563" s="0" t="inlineStr">
        <is>
          <t>UNI MARILYNN:108936F-3XL</t>
        </is>
      </c>
      <c r="F1563" s="0" t="inlineStr">
        <is>
          <t>'800108936061</t>
        </is>
      </c>
      <c r="G1563" s="0" t="inlineStr">
        <is>
          <t>WOMENS</t>
        </is>
      </c>
      <c r="H1563" s="0" t="inlineStr">
        <is>
          <t>3XL</t>
        </is>
      </c>
      <c r="I1563" s="0">
        <v>31.99</v>
      </c>
      <c r="J1563" s="0">
        <v>2</v>
      </c>
    </row>
    <row r="1564" spans="1:10" customHeight="0">
      <c r="A1564" s="0">
        <f>HYPERLINK("https://dl.dropboxusercontent.com/scl/fi/pvkw6pt18t556xfplqhop/120621-af.jpg?rlkey=j1qm0a8wctefq2ou5ynn7lmqz&amp;dl=0","Click to download Image")</f>
      </c>
      <c r="B1564" s="0">
        <f>HYPERLINK("https://dl.dropboxusercontent.com/scl/fi/6rizpnn91alnab4nqbjbi/graphic-update22022-toddler.jpg?rlkey=5otk454rc5ary7cltefcc644f&amp;dl=0","Click to download SizeChart")</f>
      </c>
      <c r="C1564" s="0" t="inlineStr">
        <is>
          <t>Matilda Toddler Girls Shirt </t>
        </is>
      </c>
      <c r="D1564" s="0" t="inlineStr">
        <is>
          <t>'120620</t>
        </is>
      </c>
      <c r="E1564" s="0" t="inlineStr">
        <is>
          <t>UNI MATILDA T PURPLE:120620A-2T</t>
        </is>
      </c>
      <c r="F1564" s="0" t="inlineStr">
        <is>
          <t>'802120620089</t>
        </is>
      </c>
      <c r="G1564" s="0" t="inlineStr">
        <is>
          <t>TODDLER</t>
        </is>
      </c>
      <c r="H1564" s="0" t="inlineStr">
        <is>
          <t>2T</t>
        </is>
      </c>
      <c r="I1564" s="0">
        <v>29.99</v>
      </c>
      <c r="J1564" s="0">
        <v>4</v>
      </c>
    </row>
    <row r="1565" spans="1:10" customHeight="0">
      <c r="A1565" s="0">
        <f>HYPERLINK("https://dl.dropboxusercontent.com/scl/fi/pvkw6pt18t556xfplqhop/120621-af.jpg?rlkey=j1qm0a8wctefq2ou5ynn7lmqz&amp;dl=0","Click to download Image")</f>
      </c>
      <c r="B1565" s="0">
        <f>HYPERLINK("https://dl.dropboxusercontent.com/scl/fi/6rizpnn91alnab4nqbjbi/graphic-update22022-toddler.jpg?rlkey=5otk454rc5ary7cltefcc644f&amp;dl=0","Click to download SizeChart")</f>
      </c>
      <c r="C1565" s="0" t="inlineStr">
        <is>
          <t>Matilda Toddler Girls Shirt </t>
        </is>
      </c>
      <c r="D1565" s="0" t="inlineStr">
        <is>
          <t>'120620</t>
        </is>
      </c>
      <c r="E1565" s="0" t="inlineStr">
        <is>
          <t>UNI MATILDA T PURPLE:120620B-3T</t>
        </is>
      </c>
      <c r="F1565" s="0" t="inlineStr">
        <is>
          <t>'802120620096</t>
        </is>
      </c>
      <c r="G1565" s="0" t="inlineStr">
        <is>
          <t>TODDLER</t>
        </is>
      </c>
      <c r="H1565" s="0" t="inlineStr">
        <is>
          <t>3T</t>
        </is>
      </c>
      <c r="I1565" s="0">
        <v>29.99</v>
      </c>
      <c r="J1565" s="0">
        <v>4</v>
      </c>
    </row>
    <row r="1566" spans="1:10" customHeight="0">
      <c r="A1566" s="0">
        <f>HYPERLINK("https://dl.dropboxusercontent.com/scl/fi/pvkw6pt18t556xfplqhop/120621-af.jpg?rlkey=j1qm0a8wctefq2ou5ynn7lmqz&amp;dl=0","Click to download Image")</f>
      </c>
      <c r="B1566" s="0">
        <f>HYPERLINK("https://dl.dropboxusercontent.com/scl/fi/6rizpnn91alnab4nqbjbi/graphic-update22022-toddler.jpg?rlkey=5otk454rc5ary7cltefcc644f&amp;dl=0","Click to download SizeChart")</f>
      </c>
      <c r="C1566" s="0" t="inlineStr">
        <is>
          <t>Matilda Toddler Girls Shirt </t>
        </is>
      </c>
      <c r="D1566" s="0" t="inlineStr">
        <is>
          <t>'120620</t>
        </is>
      </c>
      <c r="E1566" s="0" t="inlineStr">
        <is>
          <t>UNI MATILDA T PURPLE:120620C-4T</t>
        </is>
      </c>
      <c r="F1566" s="0" t="inlineStr">
        <is>
          <t>'802120620102</t>
        </is>
      </c>
      <c r="G1566" s="0" t="inlineStr">
        <is>
          <t>TODDLER</t>
        </is>
      </c>
      <c r="H1566" s="0" t="inlineStr">
        <is>
          <t>4T</t>
        </is>
      </c>
      <c r="I1566" s="0">
        <v>29.99</v>
      </c>
      <c r="J1566" s="0">
        <v>5</v>
      </c>
    </row>
    <row r="1567" spans="1:10" customHeight="0">
      <c r="A1567" s="0">
        <f>HYPERLINK("https://dl.dropboxusercontent.com/scl/fi/pvkw6pt18t556xfplqhop/120621-af.jpg?rlkey=j1qm0a8wctefq2ou5ynn7lmqz&amp;dl=0","Click to download Image")</f>
      </c>
      <c r="B1567" s="0">
        <f>HYPERLINK("https://dl.dropboxusercontent.com/scl/fi/6rizpnn91alnab4nqbjbi/graphic-update22022-toddler.jpg?rlkey=5otk454rc5ary7cltefcc644f&amp;dl=0","Click to download SizeChart")</f>
      </c>
      <c r="C1567" s="0" t="inlineStr">
        <is>
          <t>Matilda Toddler Girls Shirt </t>
        </is>
      </c>
      <c r="D1567" s="0" t="inlineStr">
        <is>
          <t>'120620</t>
        </is>
      </c>
      <c r="E1567" s="0" t="inlineStr">
        <is>
          <t>UNI MATILDA T PURPLE:120620D-5T</t>
        </is>
      </c>
      <c r="F1567" s="0" t="inlineStr">
        <is>
          <t>'802120620119</t>
        </is>
      </c>
      <c r="G1567" s="0" t="inlineStr">
        <is>
          <t>TODDLER</t>
        </is>
      </c>
      <c r="H1567" s="0" t="inlineStr">
        <is>
          <t>5T</t>
        </is>
      </c>
      <c r="I1567" s="0">
        <v>29.99</v>
      </c>
      <c r="J1567" s="0">
        <v>7</v>
      </c>
    </row>
    <row r="1568" spans="1:10" customHeight="0">
      <c r="A1568" s="0">
        <f>HYPERLINK("https://dl.dropboxusercontent.com/scl/fi/pvkw6pt18t556xfplqhop/120621-af.jpg?rlkey=j1qm0a8wctefq2ou5ynn7lmqz&amp;dl=0","Click to download Image")</f>
      </c>
      <c r="B1568" s="0">
        <f>HYPERLINK("https://dl.dropboxusercontent.com/scl/fi/6rizpnn91alnab4nqbjbi/graphic-update22022-toddler.jpg?rlkey=5otk454rc5ary7cltefcc644f&amp;dl=0","Click to download SizeChart")</f>
      </c>
      <c r="C1568" s="0" t="inlineStr">
        <is>
          <t>Matilda Toddler Girls Shirt </t>
        </is>
      </c>
      <c r="D1568" s="0" t="inlineStr">
        <is>
          <t>'120620</t>
        </is>
      </c>
      <c r="E1568" s="0" t="inlineStr">
        <is>
          <t>UNI MATILDA T PURPLE 12 PACK:120620Z-12PK</t>
        </is>
      </c>
      <c r="F1568" s="0" t="inlineStr">
        <is>
          <t>'802120620997</t>
        </is>
      </c>
      <c r="G1568" s="0" t="inlineStr">
        <is>
          <t>TODDLER</t>
        </is>
      </c>
      <c r="H1568" s="0" t="inlineStr">
        <is>
          <t>12 PACK</t>
        </is>
      </c>
      <c r="I1568" s="0">
        <v>280</v>
      </c>
      <c r="J1568" s="0">
        <v>1</v>
      </c>
    </row>
    <row r="1569" spans="1:10" customHeight="0">
      <c r="A1569" s="0">
        <f>HYPERLINK("https://dl.dropboxusercontent.com/scl/fi/uxbox25jvs5ybeo51t4qr/111465f30849.jpg?rlkey=i0rfvjxl7xrwy5zo5msoatoce&amp;dl=0","Click to download Image")</f>
      </c>
      <c r="B1569" s="0">
        <f>HYPERLINK("https://dl.dropboxusercontent.com/scl/fi/8n2ns85x6z91x7wqov1es/mens-t-shirt-size-chartsodessa.jpg?rlkey=50x3lbih4qn4i834ccfbpn5ob&amp;dl=0","Click to download SizeChart")</f>
      </c>
      <c r="C1569" s="0" t="inlineStr">
        <is>
          <t>Odessa Men's Cotton Long Sleeve</t>
        </is>
      </c>
      <c r="D1569" s="0" t="inlineStr">
        <is>
          <t>'109579</t>
        </is>
      </c>
      <c r="E1569" s="0" t="inlineStr">
        <is>
          <t>UNI ODESSA PURPLE:109579A-S</t>
        </is>
      </c>
      <c r="F1569" s="0" t="inlineStr">
        <is>
          <t>'802109579049</t>
        </is>
      </c>
      <c r="G1569" s="0" t="inlineStr">
        <is>
          <t>MENS</t>
        </is>
      </c>
      <c r="H1569" s="0" t="inlineStr">
        <is>
          <t>S</t>
        </is>
      </c>
      <c r="I1569" s="0">
        <v>28.99</v>
      </c>
      <c r="J1569" s="0">
        <v>0</v>
      </c>
    </row>
    <row r="1570" spans="1:10" customHeight="0">
      <c r="A1570" s="0">
        <f>HYPERLINK("https://dl.dropboxusercontent.com/scl/fi/uxbox25jvs5ybeo51t4qr/111465f30849.jpg?rlkey=i0rfvjxl7xrwy5zo5msoatoce&amp;dl=0","Click to download Image")</f>
      </c>
      <c r="B1570" s="0">
        <f>HYPERLINK("https://dl.dropboxusercontent.com/scl/fi/8n2ns85x6z91x7wqov1es/mens-t-shirt-size-chartsodessa.jpg?rlkey=50x3lbih4qn4i834ccfbpn5ob&amp;dl=0","Click to download SizeChart")</f>
      </c>
      <c r="C1570" s="0" t="inlineStr">
        <is>
          <t>Odessa Men's Cotton Long Sleeve</t>
        </is>
      </c>
      <c r="D1570" s="0" t="inlineStr">
        <is>
          <t>'109579</t>
        </is>
      </c>
      <c r="E1570" s="0" t="inlineStr">
        <is>
          <t>UNI ODESSA PURPLE:109579B-M</t>
        </is>
      </c>
      <c r="F1570" s="0" t="inlineStr">
        <is>
          <t>'802109579056</t>
        </is>
      </c>
      <c r="G1570" s="0" t="inlineStr">
        <is>
          <t>MENS</t>
        </is>
      </c>
      <c r="H1570" s="0" t="inlineStr">
        <is>
          <t>M</t>
        </is>
      </c>
      <c r="I1570" s="0">
        <v>28.99</v>
      </c>
      <c r="J1570" s="0">
        <v>0</v>
      </c>
    </row>
    <row r="1571" spans="1:10" customHeight="0">
      <c r="A1571" s="0">
        <f>HYPERLINK("https://dl.dropboxusercontent.com/scl/fi/uxbox25jvs5ybeo51t4qr/111465f30849.jpg?rlkey=i0rfvjxl7xrwy5zo5msoatoce&amp;dl=0","Click to download Image")</f>
      </c>
      <c r="B1571" s="0">
        <f>HYPERLINK("https://dl.dropboxusercontent.com/scl/fi/8n2ns85x6z91x7wqov1es/mens-t-shirt-size-chartsodessa.jpg?rlkey=50x3lbih4qn4i834ccfbpn5ob&amp;dl=0","Click to download SizeChart")</f>
      </c>
      <c r="C1571" s="0" t="inlineStr">
        <is>
          <t>Odessa Men's Cotton Long Sleeve</t>
        </is>
      </c>
      <c r="D1571" s="0" t="inlineStr">
        <is>
          <t>'109579</t>
        </is>
      </c>
      <c r="E1571" s="0" t="inlineStr">
        <is>
          <t>UNI ODESSA PURPLE:109579C-L</t>
        </is>
      </c>
      <c r="F1571" s="0" t="inlineStr">
        <is>
          <t>'802109579063</t>
        </is>
      </c>
      <c r="G1571" s="0" t="inlineStr">
        <is>
          <t>MENS</t>
        </is>
      </c>
      <c r="H1571" s="0" t="inlineStr">
        <is>
          <t>L</t>
        </is>
      </c>
      <c r="I1571" s="0">
        <v>28.99</v>
      </c>
      <c r="J1571" s="0">
        <v>0</v>
      </c>
    </row>
    <row r="1572" spans="1:10" customHeight="0">
      <c r="A1572" s="0">
        <f>HYPERLINK("https://dl.dropboxusercontent.com/scl/fi/uxbox25jvs5ybeo51t4qr/111465f30849.jpg?rlkey=i0rfvjxl7xrwy5zo5msoatoce&amp;dl=0","Click to download Image")</f>
      </c>
      <c r="B1572" s="0">
        <f>HYPERLINK("https://dl.dropboxusercontent.com/scl/fi/8n2ns85x6z91x7wqov1es/mens-t-shirt-size-chartsodessa.jpg?rlkey=50x3lbih4qn4i834ccfbpn5ob&amp;dl=0","Click to download SizeChart")</f>
      </c>
      <c r="C1572" s="0" t="inlineStr">
        <is>
          <t>Odessa Men's Cotton Long Sleeve</t>
        </is>
      </c>
      <c r="D1572" s="0" t="inlineStr">
        <is>
          <t>'109579</t>
        </is>
      </c>
      <c r="E1572" s="0" t="inlineStr">
        <is>
          <t>UNI ODESSA PURPLE:109579D-XL</t>
        </is>
      </c>
      <c r="F1572" s="0" t="inlineStr">
        <is>
          <t>'802109579070</t>
        </is>
      </c>
      <c r="G1572" s="0" t="inlineStr">
        <is>
          <t>MENS</t>
        </is>
      </c>
      <c r="H1572" s="0" t="inlineStr">
        <is>
          <t>XL</t>
        </is>
      </c>
      <c r="I1572" s="0">
        <v>28.99</v>
      </c>
      <c r="J1572" s="0">
        <v>2</v>
      </c>
    </row>
    <row r="1573" spans="1:10" customHeight="0">
      <c r="A1573" s="0">
        <f>HYPERLINK("https://dl.dropboxusercontent.com/scl/fi/uxbox25jvs5ybeo51t4qr/111465f30849.jpg?rlkey=i0rfvjxl7xrwy5zo5msoatoce&amp;dl=0","Click to download Image")</f>
      </c>
      <c r="B1573" s="0">
        <f>HYPERLINK("https://dl.dropboxusercontent.com/scl/fi/8n2ns85x6z91x7wqov1es/mens-t-shirt-size-chartsodessa.jpg?rlkey=50x3lbih4qn4i834ccfbpn5ob&amp;dl=0","Click to download SizeChart")</f>
      </c>
      <c r="C1573" s="0" t="inlineStr">
        <is>
          <t>Odessa Men's Cotton Long Sleeve</t>
        </is>
      </c>
      <c r="D1573" s="0" t="inlineStr">
        <is>
          <t>'109579</t>
        </is>
      </c>
      <c r="E1573" s="0" t="inlineStr">
        <is>
          <t>UNI ODESSA PURPLE:109579E-2XL</t>
        </is>
      </c>
      <c r="F1573" s="0" t="inlineStr">
        <is>
          <t>'802109579087</t>
        </is>
      </c>
      <c r="G1573" s="0" t="inlineStr">
        <is>
          <t>MENS</t>
        </is>
      </c>
      <c r="H1573" s="0" t="inlineStr">
        <is>
          <t>2XL</t>
        </is>
      </c>
      <c r="I1573" s="0">
        <v>30.99</v>
      </c>
      <c r="J1573" s="0">
        <v>0</v>
      </c>
    </row>
    <row r="1574" spans="1:10" customHeight="0">
      <c r="A1574" s="0">
        <f>HYPERLINK("https://dl.dropboxusercontent.com/scl/fi/uxbox25jvs5ybeo51t4qr/111465f30849.jpg?rlkey=i0rfvjxl7xrwy5zo5msoatoce&amp;dl=0","Click to download Image")</f>
      </c>
      <c r="B1574" s="0">
        <f>HYPERLINK("https://dl.dropboxusercontent.com/scl/fi/8n2ns85x6z91x7wqov1es/mens-t-shirt-size-chartsodessa.jpg?rlkey=50x3lbih4qn4i834ccfbpn5ob&amp;dl=0","Click to download SizeChart")</f>
      </c>
      <c r="C1574" s="0" t="inlineStr">
        <is>
          <t>Odessa Men's Cotton Long Sleeve</t>
        </is>
      </c>
      <c r="D1574" s="0" t="inlineStr">
        <is>
          <t>'109579</t>
        </is>
      </c>
      <c r="E1574" s="0" t="inlineStr">
        <is>
          <t>UNI ODESSA PURPLE:109579F-3XL</t>
        </is>
      </c>
      <c r="F1574" s="0" t="inlineStr">
        <is>
          <t>'802109579094</t>
        </is>
      </c>
      <c r="G1574" s="0" t="inlineStr">
        <is>
          <t>MENS</t>
        </is>
      </c>
      <c r="H1574" s="0" t="inlineStr">
        <is>
          <t>3XL</t>
        </is>
      </c>
      <c r="I1574" s="0">
        <v>30.99</v>
      </c>
      <c r="J1574" s="0">
        <v>3</v>
      </c>
    </row>
    <row r="1575" spans="1:10" customHeight="0">
      <c r="A1575" s="0">
        <f>HYPERLINK("https://dl.dropboxusercontent.com/scl/fi/uxbox25jvs5ybeo51t4qr/111465f30849.jpg?rlkey=i0rfvjxl7xrwy5zo5msoatoce&amp;dl=0","Click to download Image")</f>
      </c>
      <c r="B1575" s="0">
        <f>HYPERLINK("https://dl.dropboxusercontent.com/scl/fi/8n2ns85x6z91x7wqov1es/mens-t-shirt-size-chartsodessa.jpg?rlkey=50x3lbih4qn4i834ccfbpn5ob&amp;dl=0","Click to download SizeChart")</f>
      </c>
      <c r="C1575" s="0" t="inlineStr">
        <is>
          <t>Odessa Men's Cotton Long Sleeve</t>
        </is>
      </c>
      <c r="D1575" s="0" t="inlineStr">
        <is>
          <t>'109579</t>
        </is>
      </c>
      <c r="E1575" s="0" t="inlineStr">
        <is>
          <t>UNI ODESSA PURPLE 12 PACK:109579Z-12PK</t>
        </is>
      </c>
      <c r="F1575" s="0" t="inlineStr">
        <is>
          <t>'802109579995</t>
        </is>
      </c>
      <c r="G1575" s="0" t="inlineStr">
        <is>
          <t>MENS</t>
        </is>
      </c>
      <c r="H1575" s="0" t="inlineStr">
        <is>
          <t>12 PACK</t>
        </is>
      </c>
      <c r="I1575" s="0">
        <v>329.88</v>
      </c>
      <c r="J1575" s="0">
        <v>0</v>
      </c>
    </row>
    <row r="1576" spans="1:10" customHeight="0">
      <c r="A1576" s="0">
        <f>HYPERLINK("https://dl.dropboxusercontent.com/scl/fi/syx6w2bhmh4ne4q0hngmg/114509-af.jpg?rlkey=9pev4ajwgdygdcele5ds2hk9t&amp;dl=0","Click to download Image")</f>
      </c>
      <c r="B1576" s="0">
        <f>HYPERLINK("https://dl.dropboxusercontent.com/scl/fi/6ee2xmve26z8mwme3a3l8/womens-t-shirt-size-chartspatty.jpg?rlkey=byg787eigva4lyohdhslw3xx3&amp;dl=0","Click to download SizeChart")</f>
      </c>
      <c r="C1576" s="0" t="inlineStr">
        <is>
          <t>Patty Women's Ripped Long Sleeve</t>
        </is>
      </c>
      <c r="D1576" s="0" t="inlineStr">
        <is>
          <t>'114509</t>
        </is>
      </c>
      <c r="E1576" s="0" t="inlineStr">
        <is>
          <t>UNI PATTY W GREY:114509A-S</t>
        </is>
      </c>
      <c r="F1576" s="0" t="inlineStr">
        <is>
          <t>'802114509048</t>
        </is>
      </c>
      <c r="G1576" s="0" t="inlineStr">
        <is>
          <t>WOMENS</t>
        </is>
      </c>
      <c r="H1576" s="0" t="inlineStr">
        <is>
          <t>S</t>
        </is>
      </c>
      <c r="I1576" s="0">
        <v>41.99</v>
      </c>
      <c r="J1576" s="0">
        <v>6</v>
      </c>
    </row>
    <row r="1577" spans="1:10" customHeight="0">
      <c r="A1577" s="0">
        <f>HYPERLINK("https://dl.dropboxusercontent.com/scl/fi/syx6w2bhmh4ne4q0hngmg/114509-af.jpg?rlkey=9pev4ajwgdygdcele5ds2hk9t&amp;dl=0","Click to download Image")</f>
      </c>
      <c r="B1577" s="0">
        <f>HYPERLINK("https://dl.dropboxusercontent.com/scl/fi/6ee2xmve26z8mwme3a3l8/womens-t-shirt-size-chartspatty.jpg?rlkey=byg787eigva4lyohdhslw3xx3&amp;dl=0","Click to download SizeChart")</f>
      </c>
      <c r="C1577" s="0" t="inlineStr">
        <is>
          <t>Patty Women's Ripped Long Sleeve</t>
        </is>
      </c>
      <c r="D1577" s="0" t="inlineStr">
        <is>
          <t>'114509</t>
        </is>
      </c>
      <c r="E1577" s="0" t="inlineStr">
        <is>
          <t>UNI PATTY W GREY:114509B-M</t>
        </is>
      </c>
      <c r="F1577" s="0" t="inlineStr">
        <is>
          <t>'802114509055</t>
        </is>
      </c>
      <c r="G1577" s="0" t="inlineStr">
        <is>
          <t>WOMENS</t>
        </is>
      </c>
      <c r="H1577" s="0" t="inlineStr">
        <is>
          <t>M</t>
        </is>
      </c>
      <c r="I1577" s="0">
        <v>41.99</v>
      </c>
      <c r="J1577" s="0">
        <v>12</v>
      </c>
    </row>
    <row r="1578" spans="1:10" customHeight="0">
      <c r="A1578" s="0">
        <f>HYPERLINK("https://dl.dropboxusercontent.com/scl/fi/syx6w2bhmh4ne4q0hngmg/114509-af.jpg?rlkey=9pev4ajwgdygdcele5ds2hk9t&amp;dl=0","Click to download Image")</f>
      </c>
      <c r="B1578" s="0">
        <f>HYPERLINK("https://dl.dropboxusercontent.com/scl/fi/6ee2xmve26z8mwme3a3l8/womens-t-shirt-size-chartspatty.jpg?rlkey=byg787eigva4lyohdhslw3xx3&amp;dl=0","Click to download SizeChart")</f>
      </c>
      <c r="C1578" s="0" t="inlineStr">
        <is>
          <t>Patty Women's Ripped Long Sleeve</t>
        </is>
      </c>
      <c r="D1578" s="0" t="inlineStr">
        <is>
          <t>'114509</t>
        </is>
      </c>
      <c r="E1578" s="0" t="inlineStr">
        <is>
          <t>UNI PATTY W GREY:114509C-L</t>
        </is>
      </c>
      <c r="F1578" s="0" t="inlineStr">
        <is>
          <t>'802114509062</t>
        </is>
      </c>
      <c r="G1578" s="0" t="inlineStr">
        <is>
          <t>WOMENS</t>
        </is>
      </c>
      <c r="H1578" s="0" t="inlineStr">
        <is>
          <t>L</t>
        </is>
      </c>
      <c r="I1578" s="0">
        <v>41.99</v>
      </c>
      <c r="J1578" s="0">
        <v>12</v>
      </c>
    </row>
    <row r="1579" spans="1:10" customHeight="0">
      <c r="A1579" s="0">
        <f>HYPERLINK("https://dl.dropboxusercontent.com/scl/fi/syx6w2bhmh4ne4q0hngmg/114509-af.jpg?rlkey=9pev4ajwgdygdcele5ds2hk9t&amp;dl=0","Click to download Image")</f>
      </c>
      <c r="B1579" s="0">
        <f>HYPERLINK("https://dl.dropboxusercontent.com/scl/fi/6ee2xmve26z8mwme3a3l8/womens-t-shirt-size-chartspatty.jpg?rlkey=byg787eigva4lyohdhslw3xx3&amp;dl=0","Click to download SizeChart")</f>
      </c>
      <c r="C1579" s="0" t="inlineStr">
        <is>
          <t>Patty Women's Ripped Long Sleeve</t>
        </is>
      </c>
      <c r="D1579" s="0" t="inlineStr">
        <is>
          <t>'114509</t>
        </is>
      </c>
      <c r="E1579" s="0" t="inlineStr">
        <is>
          <t>UNI PATTY W GREY:114509D-XL</t>
        </is>
      </c>
      <c r="F1579" s="0" t="inlineStr">
        <is>
          <t>'802114509079</t>
        </is>
      </c>
      <c r="G1579" s="0" t="inlineStr">
        <is>
          <t>WOMENS</t>
        </is>
      </c>
      <c r="H1579" s="0" t="inlineStr">
        <is>
          <t>XL</t>
        </is>
      </c>
      <c r="I1579" s="0">
        <v>41.99</v>
      </c>
      <c r="J1579" s="0">
        <v>6</v>
      </c>
    </row>
    <row r="1580" spans="1:10" customHeight="0">
      <c r="A1580" s="0">
        <f>HYPERLINK("https://dl.dropboxusercontent.com/scl/fi/syx6w2bhmh4ne4q0hngmg/114509-af.jpg?rlkey=9pev4ajwgdygdcele5ds2hk9t&amp;dl=0","Click to download Image")</f>
      </c>
      <c r="B1580" s="0">
        <f>HYPERLINK("https://dl.dropboxusercontent.com/scl/fi/6ee2xmve26z8mwme3a3l8/womens-t-shirt-size-chartspatty.jpg?rlkey=byg787eigva4lyohdhslw3xx3&amp;dl=0","Click to download SizeChart")</f>
      </c>
      <c r="C1580" s="0" t="inlineStr">
        <is>
          <t>Patty Women's Ripped Long Sleeve</t>
        </is>
      </c>
      <c r="D1580" s="0" t="inlineStr">
        <is>
          <t>'114509</t>
        </is>
      </c>
      <c r="E1580" s="0" t="inlineStr">
        <is>
          <t>UNI PATTY W GREY:114509E-2XL</t>
        </is>
      </c>
      <c r="F1580" s="0" t="inlineStr">
        <is>
          <t>'802114509086</t>
        </is>
      </c>
      <c r="G1580" s="0" t="inlineStr">
        <is>
          <t>WOMENS</t>
        </is>
      </c>
      <c r="H1580" s="0" t="inlineStr">
        <is>
          <t>2XL</t>
        </is>
      </c>
      <c r="I1580" s="0">
        <v>43.99</v>
      </c>
      <c r="J1580" s="0">
        <v>3</v>
      </c>
    </row>
    <row r="1581" spans="1:10" customHeight="0">
      <c r="A1581" s="0">
        <f>HYPERLINK("https://dl.dropboxusercontent.com/scl/fi/syx6w2bhmh4ne4q0hngmg/114509-af.jpg?rlkey=9pev4ajwgdygdcele5ds2hk9t&amp;dl=0","Click to download Image")</f>
      </c>
      <c r="B1581" s="0">
        <f>HYPERLINK("https://dl.dropboxusercontent.com/scl/fi/6ee2xmve26z8mwme3a3l8/womens-t-shirt-size-chartspatty.jpg?rlkey=byg787eigva4lyohdhslw3xx3&amp;dl=0","Click to download SizeChart")</f>
      </c>
      <c r="C1581" s="0" t="inlineStr">
        <is>
          <t>Patty Women's Ripped Long Sleeve</t>
        </is>
      </c>
      <c r="D1581" s="0" t="inlineStr">
        <is>
          <t>'114509</t>
        </is>
      </c>
      <c r="E1581" s="0" t="inlineStr">
        <is>
          <t>UNI PATTY W GREY:114509F-3XL</t>
        </is>
      </c>
      <c r="F1581" s="0" t="inlineStr">
        <is>
          <t>'802114509093</t>
        </is>
      </c>
      <c r="G1581" s="0" t="inlineStr">
        <is>
          <t>WOMENS</t>
        </is>
      </c>
      <c r="H1581" s="0" t="inlineStr">
        <is>
          <t>3XL</t>
        </is>
      </c>
      <c r="I1581" s="0">
        <v>43.99</v>
      </c>
      <c r="J1581" s="0">
        <v>3</v>
      </c>
    </row>
    <row r="1582" spans="1:10" customHeight="0">
      <c r="A1582" s="0">
        <f>HYPERLINK("https://dl.dropboxusercontent.com/scl/fi/syx6w2bhmh4ne4q0hngmg/114509-af.jpg?rlkey=9pev4ajwgdygdcele5ds2hk9t&amp;dl=0","Click to download Image")</f>
      </c>
      <c r="B1582" s="0">
        <f>HYPERLINK("https://dl.dropboxusercontent.com/scl/fi/6ee2xmve26z8mwme3a3l8/womens-t-shirt-size-chartspatty.jpg?rlkey=byg787eigva4lyohdhslw3xx3&amp;dl=0","Click to download SizeChart")</f>
      </c>
      <c r="C1582" s="0" t="inlineStr">
        <is>
          <t>Patty Women's Ripped Long Sleeve</t>
        </is>
      </c>
      <c r="D1582" s="0" t="inlineStr">
        <is>
          <t>'114509</t>
        </is>
      </c>
      <c r="E1582" s="0" t="inlineStr">
        <is>
          <t>UNI PATTY W GREY 12 PACK:114509Z-12PK</t>
        </is>
      </c>
      <c r="F1582" s="0" t="inlineStr">
        <is>
          <t>'802114509994</t>
        </is>
      </c>
      <c r="G1582" s="0" t="inlineStr">
        <is>
          <t>WOMENS</t>
        </is>
      </c>
      <c r="H1582" s="0" t="inlineStr">
        <is>
          <t>12 PACK</t>
        </is>
      </c>
      <c r="I1582" s="0">
        <v>480</v>
      </c>
      <c r="J1582" s="0">
        <v>0</v>
      </c>
    </row>
    <row r="1583" spans="1:10" customHeight="0">
      <c r="A1583" s="0">
        <f>HYPERLINK("https://dl.dropboxusercontent.com/scl/fi/rwvfmnmuj6o4t1pl0yvnr/114679af54367.jpg?rlkey=au61cjkctb9ho3wjej21pmhgt&amp;dl=0","Click to download Image")</f>
      </c>
      <c r="B1583" s="0">
        <f>HYPERLINK("https://dl.dropboxusercontent.com/scl/fi/ira7ojlkolpzy10pamfpy/graphic-update22022-youth.jpg?rlkey=lnzr7mg0z8stqd6pap0lvl78f&amp;dl=0","Click to download SizeChart")</f>
      </c>
      <c r="C1583" s="0" t="inlineStr">
        <is>
          <t>Payton Youth Quilted Jacket</t>
        </is>
      </c>
      <c r="D1583" s="0" t="inlineStr">
        <is>
          <t>'114679</t>
        </is>
      </c>
      <c r="E1583" s="0" t="inlineStr">
        <is>
          <t>UNI PAYTON Y GREY:114679B-YS</t>
        </is>
      </c>
      <c r="F1583" s="0" t="inlineStr">
        <is>
          <t>'802114679017</t>
        </is>
      </c>
      <c r="G1583" s="0" t="inlineStr">
        <is>
          <t>YOUTH</t>
        </is>
      </c>
      <c r="H1583" s="0" t="inlineStr">
        <is>
          <t>YS</t>
        </is>
      </c>
      <c r="I1583" s="0">
        <v>69.99</v>
      </c>
      <c r="J1583" s="0">
        <v>12</v>
      </c>
    </row>
    <row r="1584" spans="1:10" customHeight="0">
      <c r="A1584" s="0">
        <f>HYPERLINK("https://dl.dropboxusercontent.com/scl/fi/rwvfmnmuj6o4t1pl0yvnr/114679af54367.jpg?rlkey=au61cjkctb9ho3wjej21pmhgt&amp;dl=0","Click to download Image")</f>
      </c>
      <c r="B1584" s="0">
        <f>HYPERLINK("https://dl.dropboxusercontent.com/scl/fi/ira7ojlkolpzy10pamfpy/graphic-update22022-youth.jpg?rlkey=lnzr7mg0z8stqd6pap0lvl78f&amp;dl=0","Click to download SizeChart")</f>
      </c>
      <c r="C1584" s="0" t="inlineStr">
        <is>
          <t>Payton Youth Quilted Jacket</t>
        </is>
      </c>
      <c r="D1584" s="0" t="inlineStr">
        <is>
          <t>'114679</t>
        </is>
      </c>
      <c r="E1584" s="0" t="inlineStr">
        <is>
          <t>UNI PAYTON Y GREY:114679C-YM</t>
        </is>
      </c>
      <c r="F1584" s="0" t="inlineStr">
        <is>
          <t>'802114679024</t>
        </is>
      </c>
      <c r="G1584" s="0" t="inlineStr">
        <is>
          <t>YOUTH</t>
        </is>
      </c>
      <c r="H1584" s="0" t="inlineStr">
        <is>
          <t>YM</t>
        </is>
      </c>
      <c r="I1584" s="0">
        <v>69.99</v>
      </c>
      <c r="J1584" s="0">
        <v>12</v>
      </c>
    </row>
    <row r="1585" spans="1:10" customHeight="0">
      <c r="A1585" s="0">
        <f>HYPERLINK("https://dl.dropboxusercontent.com/scl/fi/rwvfmnmuj6o4t1pl0yvnr/114679af54367.jpg?rlkey=au61cjkctb9ho3wjej21pmhgt&amp;dl=0","Click to download Image")</f>
      </c>
      <c r="B1585" s="0">
        <f>HYPERLINK("https://dl.dropboxusercontent.com/scl/fi/ira7ojlkolpzy10pamfpy/graphic-update22022-youth.jpg?rlkey=lnzr7mg0z8stqd6pap0lvl78f&amp;dl=0","Click to download SizeChart")</f>
      </c>
      <c r="C1585" s="0" t="inlineStr">
        <is>
          <t>Payton Youth Quilted Jacket</t>
        </is>
      </c>
      <c r="D1585" s="0" t="inlineStr">
        <is>
          <t>'114679</t>
        </is>
      </c>
      <c r="E1585" s="0" t="inlineStr">
        <is>
          <t>UNI PAYTON Y GREY:114679D-YL</t>
        </is>
      </c>
      <c r="F1585" s="0" t="inlineStr">
        <is>
          <t>'802114679031</t>
        </is>
      </c>
      <c r="G1585" s="0" t="inlineStr">
        <is>
          <t>YOUTH</t>
        </is>
      </c>
      <c r="H1585" s="0" t="inlineStr">
        <is>
          <t>YL</t>
        </is>
      </c>
      <c r="I1585" s="0">
        <v>69.99</v>
      </c>
      <c r="J1585" s="0">
        <v>12</v>
      </c>
    </row>
    <row r="1586" spans="1:10" customHeight="0">
      <c r="A1586" s="0">
        <f>HYPERLINK("https://dl.dropboxusercontent.com/scl/fi/rwvfmnmuj6o4t1pl0yvnr/114679af54367.jpg?rlkey=au61cjkctb9ho3wjej21pmhgt&amp;dl=0","Click to download Image")</f>
      </c>
      <c r="B1586" s="0">
        <f>HYPERLINK("https://dl.dropboxusercontent.com/scl/fi/ira7ojlkolpzy10pamfpy/graphic-update22022-youth.jpg?rlkey=lnzr7mg0z8stqd6pap0lvl78f&amp;dl=0","Click to download SizeChart")</f>
      </c>
      <c r="C1586" s="0" t="inlineStr">
        <is>
          <t>Payton Youth Quilted Jacket</t>
        </is>
      </c>
      <c r="D1586" s="0" t="inlineStr">
        <is>
          <t>'114679</t>
        </is>
      </c>
      <c r="E1586" s="0" t="inlineStr">
        <is>
          <t>UNI PAYTON Y GREY:114679E-YXL</t>
        </is>
      </c>
      <c r="F1586" s="0" t="inlineStr">
        <is>
          <t>'802114679048</t>
        </is>
      </c>
      <c r="G1586" s="0" t="inlineStr">
        <is>
          <t>YOUTH</t>
        </is>
      </c>
      <c r="H1586" s="0" t="inlineStr">
        <is>
          <t>YXL</t>
        </is>
      </c>
      <c r="I1586" s="0">
        <v>69.99</v>
      </c>
      <c r="J1586" s="0">
        <v>12</v>
      </c>
    </row>
    <row r="1587" spans="1:10" customHeight="0">
      <c r="A1587" s="0">
        <f>HYPERLINK("https://dl.dropboxusercontent.com/scl/fi/rwvfmnmuj6o4t1pl0yvnr/114679af54367.jpg?rlkey=au61cjkctb9ho3wjej21pmhgt&amp;dl=0","Click to download Image")</f>
      </c>
      <c r="B1587" s="0">
        <f>HYPERLINK("https://dl.dropboxusercontent.com/scl/fi/ira7ojlkolpzy10pamfpy/graphic-update22022-youth.jpg?rlkey=lnzr7mg0z8stqd6pap0lvl78f&amp;dl=0","Click to download SizeChart")</f>
      </c>
      <c r="C1587" s="0" t="inlineStr">
        <is>
          <t>Payton Youth Quilted Jacket</t>
        </is>
      </c>
      <c r="D1587" s="0" t="inlineStr">
        <is>
          <t>'114679</t>
        </is>
      </c>
      <c r="E1587" s="0" t="inlineStr">
        <is>
          <t>UNI PAYTON Y GREY 12 PACK:114679Z-12PK</t>
        </is>
      </c>
      <c r="F1587" s="0" t="inlineStr">
        <is>
          <t>'802114679994</t>
        </is>
      </c>
      <c r="G1587" s="0" t="inlineStr">
        <is>
          <t>YOUTH</t>
        </is>
      </c>
      <c r="H1587" s="0" t="inlineStr">
        <is>
          <t>12 PACK</t>
        </is>
      </c>
      <c r="I1587" s="0">
        <v>672</v>
      </c>
      <c r="J1587" s="0">
        <v>4</v>
      </c>
    </row>
    <row r="1588" spans="1:10" customHeight="0">
      <c r="A1588" s="0">
        <f>HYPERLINK("https://dl.dropboxusercontent.com/scl/fi/2w57edvhnjg8mocl41poz/113968-af.jpg?rlkey=4nig84ciyuhzff43qengdnvab&amp;dl=0","Click to download Image")</f>
      </c>
      <c r="B1588" s="0">
        <f>HYPERLINK("https://dl.dropboxusercontent.com/scl/fi/scrsbg68nex4oavqa9lud/mens-polo-size-chartsbrent.jpg?rlkey=rrmaqcvz1qokdp3n7krx6rxwh&amp;dl=0","Click to download SizeChart")</f>
      </c>
      <c r="C1588" s="0" t="inlineStr">
        <is>
          <t>Quinton Men's Golf Polo</t>
        </is>
      </c>
      <c r="D1588" s="0" t="inlineStr">
        <is>
          <t>'113968</t>
        </is>
      </c>
      <c r="E1588" s="0" t="inlineStr">
        <is>
          <t>UNI QUINTON M GOLD:113968A-S</t>
        </is>
      </c>
      <c r="F1588" s="0" t="inlineStr">
        <is>
          <t>'802113968044</t>
        </is>
      </c>
      <c r="G1588" s="0" t="inlineStr">
        <is>
          <t>MENS</t>
        </is>
      </c>
      <c r="H1588" s="0" t="inlineStr">
        <is>
          <t>S</t>
        </is>
      </c>
      <c r="I1588" s="0">
        <v>40.99</v>
      </c>
      <c r="J1588" s="0">
        <v>4</v>
      </c>
    </row>
    <row r="1589" spans="1:10" customHeight="0">
      <c r="A1589" s="0">
        <f>HYPERLINK("https://dl.dropboxusercontent.com/scl/fi/2w57edvhnjg8mocl41poz/113968-af.jpg?rlkey=4nig84ciyuhzff43qengdnvab&amp;dl=0","Click to download Image")</f>
      </c>
      <c r="B1589" s="0">
        <f>HYPERLINK("https://dl.dropboxusercontent.com/scl/fi/scrsbg68nex4oavqa9lud/mens-polo-size-chartsbrent.jpg?rlkey=rrmaqcvz1qokdp3n7krx6rxwh&amp;dl=0","Click to download SizeChart")</f>
      </c>
      <c r="C1589" s="0" t="inlineStr">
        <is>
          <t>Quinton Men's Golf Polo</t>
        </is>
      </c>
      <c r="D1589" s="0" t="inlineStr">
        <is>
          <t>'113968</t>
        </is>
      </c>
      <c r="E1589" s="0" t="inlineStr">
        <is>
          <t>UNI QUINTON M GOLD:113968B-M</t>
        </is>
      </c>
      <c r="F1589" s="0" t="inlineStr">
        <is>
          <t>'802113968051</t>
        </is>
      </c>
      <c r="G1589" s="0" t="inlineStr">
        <is>
          <t>MENS</t>
        </is>
      </c>
      <c r="H1589" s="0" t="inlineStr">
        <is>
          <t>M</t>
        </is>
      </c>
      <c r="I1589" s="0">
        <v>40.99</v>
      </c>
      <c r="J1589" s="0">
        <v>10</v>
      </c>
    </row>
    <row r="1590" spans="1:10" customHeight="0">
      <c r="A1590" s="0">
        <f>HYPERLINK("https://dl.dropboxusercontent.com/scl/fi/2w57edvhnjg8mocl41poz/113968-af.jpg?rlkey=4nig84ciyuhzff43qengdnvab&amp;dl=0","Click to download Image")</f>
      </c>
      <c r="B1590" s="0">
        <f>HYPERLINK("https://dl.dropboxusercontent.com/scl/fi/scrsbg68nex4oavqa9lud/mens-polo-size-chartsbrent.jpg?rlkey=rrmaqcvz1qokdp3n7krx6rxwh&amp;dl=0","Click to download SizeChart")</f>
      </c>
      <c r="C1590" s="0" t="inlineStr">
        <is>
          <t>Quinton Men's Golf Polo</t>
        </is>
      </c>
      <c r="D1590" s="0" t="inlineStr">
        <is>
          <t>'113968</t>
        </is>
      </c>
      <c r="E1590" s="0" t="inlineStr">
        <is>
          <t>UNI QUINTON M GOLD:113968C-L</t>
        </is>
      </c>
      <c r="F1590" s="0" t="inlineStr">
        <is>
          <t>'802113968068</t>
        </is>
      </c>
      <c r="G1590" s="0" t="inlineStr">
        <is>
          <t>MENS</t>
        </is>
      </c>
      <c r="H1590" s="0" t="inlineStr">
        <is>
          <t>L</t>
        </is>
      </c>
      <c r="I1590" s="0">
        <v>40.99</v>
      </c>
      <c r="J1590" s="0">
        <v>6</v>
      </c>
    </row>
    <row r="1591" spans="1:10" customHeight="0">
      <c r="A1591" s="0">
        <f>HYPERLINK("https://dl.dropboxusercontent.com/scl/fi/2w57edvhnjg8mocl41poz/113968-af.jpg?rlkey=4nig84ciyuhzff43qengdnvab&amp;dl=0","Click to download Image")</f>
      </c>
      <c r="B1591" s="0">
        <f>HYPERLINK("https://dl.dropboxusercontent.com/scl/fi/scrsbg68nex4oavqa9lud/mens-polo-size-chartsbrent.jpg?rlkey=rrmaqcvz1qokdp3n7krx6rxwh&amp;dl=0","Click to download SizeChart")</f>
      </c>
      <c r="C1591" s="0" t="inlineStr">
        <is>
          <t>Quinton Men's Golf Polo</t>
        </is>
      </c>
      <c r="D1591" s="0" t="inlineStr">
        <is>
          <t>'113968</t>
        </is>
      </c>
      <c r="E1591" s="0" t="inlineStr">
        <is>
          <t>UNI QUINTON M GOLD:113968D-XL</t>
        </is>
      </c>
      <c r="F1591" s="0" t="inlineStr">
        <is>
          <t>'802113968075</t>
        </is>
      </c>
      <c r="G1591" s="0" t="inlineStr">
        <is>
          <t>MENS</t>
        </is>
      </c>
      <c r="H1591" s="0" t="inlineStr">
        <is>
          <t>XL</t>
        </is>
      </c>
      <c r="I1591" s="0">
        <v>40.99</v>
      </c>
      <c r="J1591" s="0">
        <v>5</v>
      </c>
    </row>
    <row r="1592" spans="1:10" customHeight="0">
      <c r="A1592" s="0">
        <f>HYPERLINK("https://dl.dropboxusercontent.com/scl/fi/2w57edvhnjg8mocl41poz/113968-af.jpg?rlkey=4nig84ciyuhzff43qengdnvab&amp;dl=0","Click to download Image")</f>
      </c>
      <c r="B1592" s="0">
        <f>HYPERLINK("https://dl.dropboxusercontent.com/scl/fi/scrsbg68nex4oavqa9lud/mens-polo-size-chartsbrent.jpg?rlkey=rrmaqcvz1qokdp3n7krx6rxwh&amp;dl=0","Click to download SizeChart")</f>
      </c>
      <c r="C1592" s="0" t="inlineStr">
        <is>
          <t>Quinton Men's Golf Polo</t>
        </is>
      </c>
      <c r="D1592" s="0" t="inlineStr">
        <is>
          <t>'113968</t>
        </is>
      </c>
      <c r="E1592" s="0" t="inlineStr">
        <is>
          <t>UNI QUINTON M GOLD:113968E-2XL</t>
        </is>
      </c>
      <c r="F1592" s="0" t="inlineStr">
        <is>
          <t>'802113968082</t>
        </is>
      </c>
      <c r="G1592" s="0" t="inlineStr">
        <is>
          <t>MENS</t>
        </is>
      </c>
      <c r="H1592" s="0" t="inlineStr">
        <is>
          <t>2XL</t>
        </is>
      </c>
      <c r="I1592" s="0">
        <v>40.99</v>
      </c>
      <c r="J1592" s="0">
        <v>6</v>
      </c>
    </row>
    <row r="1593" spans="1:10" customHeight="0">
      <c r="A1593" s="0">
        <f>HYPERLINK("https://dl.dropboxusercontent.com/scl/fi/2w57edvhnjg8mocl41poz/113968-af.jpg?rlkey=4nig84ciyuhzff43qengdnvab&amp;dl=0","Click to download Image")</f>
      </c>
      <c r="B1593" s="0">
        <f>HYPERLINK("https://dl.dropboxusercontent.com/scl/fi/scrsbg68nex4oavqa9lud/mens-polo-size-chartsbrent.jpg?rlkey=rrmaqcvz1qokdp3n7krx6rxwh&amp;dl=0","Click to download SizeChart")</f>
      </c>
      <c r="C1593" s="0" t="inlineStr">
        <is>
          <t>Quinton Men's Golf Polo</t>
        </is>
      </c>
      <c r="D1593" s="0" t="inlineStr">
        <is>
          <t>'113968</t>
        </is>
      </c>
      <c r="E1593" s="0" t="inlineStr">
        <is>
          <t>UNI QUINTON M GOLD:113968F-3XL</t>
        </is>
      </c>
      <c r="F1593" s="0" t="inlineStr">
        <is>
          <t>'802113968099</t>
        </is>
      </c>
      <c r="G1593" s="0" t="inlineStr">
        <is>
          <t>MENS</t>
        </is>
      </c>
      <c r="H1593" s="0" t="inlineStr">
        <is>
          <t>3XL</t>
        </is>
      </c>
      <c r="I1593" s="0">
        <v>40.99</v>
      </c>
      <c r="J1593" s="0">
        <v>1</v>
      </c>
    </row>
    <row r="1594" spans="1:10" customHeight="0">
      <c r="A1594" s="0">
        <f>HYPERLINK("https://dl.dropboxusercontent.com/scl/fi/2w57edvhnjg8mocl41poz/113968-af.jpg?rlkey=4nig84ciyuhzff43qengdnvab&amp;dl=0","Click to download Image")</f>
      </c>
      <c r="B1594" s="0">
        <f>HYPERLINK("https://dl.dropboxusercontent.com/scl/fi/scrsbg68nex4oavqa9lud/mens-polo-size-chartsbrent.jpg?rlkey=rrmaqcvz1qokdp3n7krx6rxwh&amp;dl=0","Click to download SizeChart")</f>
      </c>
      <c r="C1594" s="0" t="inlineStr">
        <is>
          <t>Quinton Men's Golf Polo</t>
        </is>
      </c>
      <c r="D1594" s="0" t="inlineStr">
        <is>
          <t>'113968</t>
        </is>
      </c>
      <c r="E1594" s="0" t="inlineStr">
        <is>
          <t>UNI QUINTON M GOLD 12 PACK:113968Z-12PK</t>
        </is>
      </c>
      <c r="F1594" s="0" t="inlineStr">
        <is>
          <t>'802113968990</t>
        </is>
      </c>
      <c r="G1594" s="0" t="inlineStr">
        <is>
          <t>MENS</t>
        </is>
      </c>
      <c r="H1594" s="0" t="inlineStr">
        <is>
          <t>12 PACK</t>
        </is>
      </c>
      <c r="I1594" s="0">
        <v>473.76</v>
      </c>
      <c r="J1594" s="0">
        <v>0</v>
      </c>
    </row>
    <row r="1595" spans="1:10" customHeight="0">
      <c r="A1595" s="0">
        <f>HYPERLINK("https://dl.dropboxusercontent.com/scl/fi/nycj6hgsjknseeaux5g2t/108959-af.jpg?rlkey=fnhelag1wlj9x1bd397h0v8nl&amp;dl=0","Click to download Image")</f>
      </c>
      <c r="B1595" s="0">
        <f>HYPERLINK("https://dl.dropboxusercontent.com/scl/fi/u6nonjo40mj2yklcxsrs7/womens-hoodie-and-sweatshirt-size-chartsraven.jpg?rlkey=3kj1bg0tvsdwet03cqzpt9l3k&amp;dl=0","Click to download SizeChart")</f>
      </c>
      <c r="C1595" s="0" t="inlineStr">
        <is>
          <t>Raven Women's Sherpa Hoodie</t>
        </is>
      </c>
      <c r="D1595" s="0" t="inlineStr">
        <is>
          <t>'108959</t>
        </is>
      </c>
      <c r="E1595" s="0" t="inlineStr">
        <is>
          <t>UNI UNI UNI RAVEN:108959A-S</t>
        </is>
      </c>
      <c r="F1595" s="0" t="inlineStr">
        <is>
          <t>'800108959015</t>
        </is>
      </c>
      <c r="G1595" s="0" t="inlineStr">
        <is>
          <t>WOMENS</t>
        </is>
      </c>
      <c r="H1595" s="0" t="inlineStr">
        <is>
          <t>S</t>
        </is>
      </c>
      <c r="I1595" s="0">
        <v>59.99</v>
      </c>
      <c r="J1595" s="0">
        <v>0</v>
      </c>
    </row>
    <row r="1596" spans="1:10" customHeight="0">
      <c r="A1596" s="0">
        <f>HYPERLINK("https://dl.dropboxusercontent.com/scl/fi/nycj6hgsjknseeaux5g2t/108959-af.jpg?rlkey=fnhelag1wlj9x1bd397h0v8nl&amp;dl=0","Click to download Image")</f>
      </c>
      <c r="B1596" s="0">
        <f>HYPERLINK("https://dl.dropboxusercontent.com/scl/fi/u6nonjo40mj2yklcxsrs7/womens-hoodie-and-sweatshirt-size-chartsraven.jpg?rlkey=3kj1bg0tvsdwet03cqzpt9l3k&amp;dl=0","Click to download SizeChart")</f>
      </c>
      <c r="C1596" s="0" t="inlineStr">
        <is>
          <t>Raven Women's Sherpa Hoodie</t>
        </is>
      </c>
      <c r="D1596" s="0" t="inlineStr">
        <is>
          <t>'108959</t>
        </is>
      </c>
      <c r="E1596" s="0" t="inlineStr">
        <is>
          <t>UNI RAVEN:108959B-M</t>
        </is>
      </c>
      <c r="F1596" s="0" t="inlineStr">
        <is>
          <t>'800108959022</t>
        </is>
      </c>
      <c r="G1596" s="0" t="inlineStr">
        <is>
          <t>WOMENS</t>
        </is>
      </c>
      <c r="H1596" s="0" t="inlineStr">
        <is>
          <t>M</t>
        </is>
      </c>
      <c r="I1596" s="0">
        <v>59.99</v>
      </c>
      <c r="J1596" s="0">
        <v>8</v>
      </c>
    </row>
    <row r="1597" spans="1:10" customHeight="0">
      <c r="A1597" s="0">
        <f>HYPERLINK("https://dl.dropboxusercontent.com/scl/fi/nycj6hgsjknseeaux5g2t/108959-af.jpg?rlkey=fnhelag1wlj9x1bd397h0v8nl&amp;dl=0","Click to download Image")</f>
      </c>
      <c r="B1597" s="0">
        <f>HYPERLINK("https://dl.dropboxusercontent.com/scl/fi/u6nonjo40mj2yklcxsrs7/womens-hoodie-and-sweatshirt-size-chartsraven.jpg?rlkey=3kj1bg0tvsdwet03cqzpt9l3k&amp;dl=0","Click to download SizeChart")</f>
      </c>
      <c r="C1597" s="0" t="inlineStr">
        <is>
          <t>Raven Women's Sherpa Hoodie</t>
        </is>
      </c>
      <c r="D1597" s="0" t="inlineStr">
        <is>
          <t>'108959</t>
        </is>
      </c>
      <c r="E1597" s="0" t="inlineStr">
        <is>
          <t>UNI RAVEN:108959C-L</t>
        </is>
      </c>
      <c r="F1597" s="0" t="inlineStr">
        <is>
          <t>'800108959039</t>
        </is>
      </c>
      <c r="G1597" s="0" t="inlineStr">
        <is>
          <t>WOMENS</t>
        </is>
      </c>
      <c r="H1597" s="0" t="inlineStr">
        <is>
          <t>L</t>
        </is>
      </c>
      <c r="I1597" s="0">
        <v>59.99</v>
      </c>
      <c r="J1597" s="0">
        <v>4</v>
      </c>
    </row>
    <row r="1598" spans="1:10" customHeight="0">
      <c r="A1598" s="0">
        <f>HYPERLINK("https://dl.dropboxusercontent.com/scl/fi/nycj6hgsjknseeaux5g2t/108959-af.jpg?rlkey=fnhelag1wlj9x1bd397h0v8nl&amp;dl=0","Click to download Image")</f>
      </c>
      <c r="B1598" s="0">
        <f>HYPERLINK("https://dl.dropboxusercontent.com/scl/fi/u6nonjo40mj2yklcxsrs7/womens-hoodie-and-sweatshirt-size-chartsraven.jpg?rlkey=3kj1bg0tvsdwet03cqzpt9l3k&amp;dl=0","Click to download SizeChart")</f>
      </c>
      <c r="C1598" s="0" t="inlineStr">
        <is>
          <t>Raven Women's Sherpa Hoodie</t>
        </is>
      </c>
      <c r="D1598" s="0" t="inlineStr">
        <is>
          <t>'108959</t>
        </is>
      </c>
      <c r="E1598" s="0" t="inlineStr">
        <is>
          <t>UNI RAVEN:108959D-XL</t>
        </is>
      </c>
      <c r="F1598" s="0" t="inlineStr">
        <is>
          <t>'800108959046</t>
        </is>
      </c>
      <c r="G1598" s="0" t="inlineStr">
        <is>
          <t>WOMENS</t>
        </is>
      </c>
      <c r="H1598" s="0" t="inlineStr">
        <is>
          <t>XL</t>
        </is>
      </c>
      <c r="I1598" s="0">
        <v>59.99</v>
      </c>
      <c r="J1598" s="0">
        <v>0</v>
      </c>
    </row>
    <row r="1599" spans="1:10" customHeight="0">
      <c r="A1599" s="0">
        <f>HYPERLINK("https://dl.dropboxusercontent.com/scl/fi/nycj6hgsjknseeaux5g2t/108959-af.jpg?rlkey=fnhelag1wlj9x1bd397h0v8nl&amp;dl=0","Click to download Image")</f>
      </c>
      <c r="B1599" s="0">
        <f>HYPERLINK("https://dl.dropboxusercontent.com/scl/fi/u6nonjo40mj2yklcxsrs7/womens-hoodie-and-sweatshirt-size-chartsraven.jpg?rlkey=3kj1bg0tvsdwet03cqzpt9l3k&amp;dl=0","Click to download SizeChart")</f>
      </c>
      <c r="C1599" s="0" t="inlineStr">
        <is>
          <t>Raven Women's Sherpa Hoodie</t>
        </is>
      </c>
      <c r="D1599" s="0" t="inlineStr">
        <is>
          <t>'108959</t>
        </is>
      </c>
      <c r="E1599" s="0" t="inlineStr">
        <is>
          <t>UNI RAVEN:108959E-2XL</t>
        </is>
      </c>
      <c r="F1599" s="0" t="inlineStr">
        <is>
          <t>'800108959053</t>
        </is>
      </c>
      <c r="G1599" s="0" t="inlineStr">
        <is>
          <t>WOMENS</t>
        </is>
      </c>
      <c r="H1599" s="0" t="inlineStr">
        <is>
          <t>2XL</t>
        </is>
      </c>
      <c r="I1599" s="0">
        <v>61.99</v>
      </c>
      <c r="J1599" s="0">
        <v>0</v>
      </c>
    </row>
    <row r="1600" spans="1:10" customHeight="0">
      <c r="A1600" s="0">
        <f>HYPERLINK("https://dl.dropboxusercontent.com/scl/fi/nycj6hgsjknseeaux5g2t/108959-af.jpg?rlkey=fnhelag1wlj9x1bd397h0v8nl&amp;dl=0","Click to download Image")</f>
      </c>
      <c r="B1600" s="0">
        <f>HYPERLINK("https://dl.dropboxusercontent.com/scl/fi/u6nonjo40mj2yklcxsrs7/womens-hoodie-and-sweatshirt-size-chartsraven.jpg?rlkey=3kj1bg0tvsdwet03cqzpt9l3k&amp;dl=0","Click to download SizeChart")</f>
      </c>
      <c r="C1600" s="0" t="inlineStr">
        <is>
          <t>Raven Women's Sherpa Hoodie</t>
        </is>
      </c>
      <c r="D1600" s="0" t="inlineStr">
        <is>
          <t>'108959</t>
        </is>
      </c>
      <c r="E1600" s="0" t="inlineStr">
        <is>
          <t>UNI RAVEN:108959F-3XL</t>
        </is>
      </c>
      <c r="F1600" s="0" t="inlineStr">
        <is>
          <t>'800108959060</t>
        </is>
      </c>
      <c r="G1600" s="0" t="inlineStr">
        <is>
          <t>WOMENS</t>
        </is>
      </c>
      <c r="H1600" s="0" t="inlineStr">
        <is>
          <t>3XL</t>
        </is>
      </c>
      <c r="I1600" s="0">
        <v>61.99</v>
      </c>
      <c r="J1600" s="0">
        <v>0</v>
      </c>
    </row>
    <row r="1601" spans="1:10" customHeight="0">
      <c r="A1601" s="0">
        <f>HYPERLINK("https://dl.dropboxusercontent.com/scl/fi/m56o3nmva3fcxvlanjrkx/editdsc9944.jpg?rlkey=1vaxu2hx88pgakvk62pitw7z4&amp;dl=0","Click to download Image")</f>
      </c>
      <c r="B1601" s="0">
        <f>HYPERLINK("https://dl.dropboxusercontent.com/scl/fi/tj1qzdghqq5xs7h5jsprz/womens-hoodie-and-sweatshirt-size-chartsrome.jpg?rlkey=m1vntprjnywbr17u5wq354nw4&amp;dl=0","Click to download SizeChart")</f>
      </c>
      <c r="C1601" s="0" t="inlineStr">
        <is>
          <t>Rome Women's Lightweight Hoodie</t>
        </is>
      </c>
      <c r="D1601" s="0" t="inlineStr">
        <is>
          <t>'110104</t>
        </is>
      </c>
      <c r="E1601" s="0" t="inlineStr">
        <is>
          <t>UNI ROME:110104A-S</t>
        </is>
      </c>
      <c r="F1601" s="0" t="inlineStr">
        <is>
          <t>'802110104049</t>
        </is>
      </c>
      <c r="G1601" s="0" t="inlineStr">
        <is>
          <t>WOMENS</t>
        </is>
      </c>
      <c r="H1601" s="0" t="inlineStr">
        <is>
          <t>S</t>
        </is>
      </c>
      <c r="I1601" s="0">
        <v>42.99</v>
      </c>
      <c r="J1601" s="0">
        <v>7</v>
      </c>
    </row>
    <row r="1602" spans="1:10" customHeight="0">
      <c r="A1602" s="0">
        <f>HYPERLINK("https://dl.dropboxusercontent.com/scl/fi/m56o3nmva3fcxvlanjrkx/editdsc9944.jpg?rlkey=1vaxu2hx88pgakvk62pitw7z4&amp;dl=0","Click to download Image")</f>
      </c>
      <c r="B1602" s="0">
        <f>HYPERLINK("https://dl.dropboxusercontent.com/scl/fi/tj1qzdghqq5xs7h5jsprz/womens-hoodie-and-sweatshirt-size-chartsrome.jpg?rlkey=m1vntprjnywbr17u5wq354nw4&amp;dl=0","Click to download SizeChart")</f>
      </c>
      <c r="C1602" s="0" t="inlineStr">
        <is>
          <t>Rome Women's Lightweight Hoodie</t>
        </is>
      </c>
      <c r="D1602" s="0" t="inlineStr">
        <is>
          <t>'110104</t>
        </is>
      </c>
      <c r="E1602" s="0" t="inlineStr">
        <is>
          <t>UNI ROME:110104B-M</t>
        </is>
      </c>
      <c r="F1602" s="0" t="inlineStr">
        <is>
          <t>'802110104056</t>
        </is>
      </c>
      <c r="G1602" s="0" t="inlineStr">
        <is>
          <t>WOMENS</t>
        </is>
      </c>
      <c r="H1602" s="0" t="inlineStr">
        <is>
          <t>M</t>
        </is>
      </c>
      <c r="I1602" s="0">
        <v>42.99</v>
      </c>
      <c r="J1602" s="0">
        <v>10</v>
      </c>
    </row>
    <row r="1603" spans="1:10" customHeight="0">
      <c r="A1603" s="0">
        <f>HYPERLINK("https://dl.dropboxusercontent.com/scl/fi/m56o3nmva3fcxvlanjrkx/editdsc9944.jpg?rlkey=1vaxu2hx88pgakvk62pitw7z4&amp;dl=0","Click to download Image")</f>
      </c>
      <c r="B1603" s="0">
        <f>HYPERLINK("https://dl.dropboxusercontent.com/scl/fi/tj1qzdghqq5xs7h5jsprz/womens-hoodie-and-sweatshirt-size-chartsrome.jpg?rlkey=m1vntprjnywbr17u5wq354nw4&amp;dl=0","Click to download SizeChart")</f>
      </c>
      <c r="C1603" s="0" t="inlineStr">
        <is>
          <t>Rome Women's Lightweight Hoodie</t>
        </is>
      </c>
      <c r="D1603" s="0" t="inlineStr">
        <is>
          <t>'110104</t>
        </is>
      </c>
      <c r="E1603" s="0" t="inlineStr">
        <is>
          <t>UNI ROME:110104C-L</t>
        </is>
      </c>
      <c r="F1603" s="0" t="inlineStr">
        <is>
          <t>'802110104063</t>
        </is>
      </c>
      <c r="G1603" s="0" t="inlineStr">
        <is>
          <t>WOMENS</t>
        </is>
      </c>
      <c r="H1603" s="0" t="inlineStr">
        <is>
          <t>L</t>
        </is>
      </c>
      <c r="I1603" s="0">
        <v>42.99</v>
      </c>
      <c r="J1603" s="0">
        <v>7</v>
      </c>
    </row>
    <row r="1604" spans="1:10" customHeight="0">
      <c r="A1604" s="0">
        <f>HYPERLINK("https://dl.dropboxusercontent.com/scl/fi/m56o3nmva3fcxvlanjrkx/editdsc9944.jpg?rlkey=1vaxu2hx88pgakvk62pitw7z4&amp;dl=0","Click to download Image")</f>
      </c>
      <c r="B1604" s="0">
        <f>HYPERLINK("https://dl.dropboxusercontent.com/scl/fi/tj1qzdghqq5xs7h5jsprz/womens-hoodie-and-sweatshirt-size-chartsrome.jpg?rlkey=m1vntprjnywbr17u5wq354nw4&amp;dl=0","Click to download SizeChart")</f>
      </c>
      <c r="C1604" s="0" t="inlineStr">
        <is>
          <t>Rome Women's Lightweight Hoodie</t>
        </is>
      </c>
      <c r="D1604" s="0" t="inlineStr">
        <is>
          <t>'110104</t>
        </is>
      </c>
      <c r="E1604" s="0" t="inlineStr">
        <is>
          <t>UNI ROME:110104D-XL</t>
        </is>
      </c>
      <c r="F1604" s="0" t="inlineStr">
        <is>
          <t>'802110104070</t>
        </is>
      </c>
      <c r="G1604" s="0" t="inlineStr">
        <is>
          <t>WOMENS</t>
        </is>
      </c>
      <c r="H1604" s="0" t="inlineStr">
        <is>
          <t>XL</t>
        </is>
      </c>
      <c r="I1604" s="0">
        <v>42.99</v>
      </c>
      <c r="J1604" s="0">
        <v>1</v>
      </c>
    </row>
    <row r="1605" spans="1:10" customHeight="0">
      <c r="A1605" s="0">
        <f>HYPERLINK("https://dl.dropboxusercontent.com/scl/fi/m56o3nmva3fcxvlanjrkx/editdsc9944.jpg?rlkey=1vaxu2hx88pgakvk62pitw7z4&amp;dl=0","Click to download Image")</f>
      </c>
      <c r="B1605" s="0">
        <f>HYPERLINK("https://dl.dropboxusercontent.com/scl/fi/tj1qzdghqq5xs7h5jsprz/womens-hoodie-and-sweatshirt-size-chartsrome.jpg?rlkey=m1vntprjnywbr17u5wq354nw4&amp;dl=0","Click to download SizeChart")</f>
      </c>
      <c r="C1605" s="0" t="inlineStr">
        <is>
          <t>Rome Women's Lightweight Hoodie</t>
        </is>
      </c>
      <c r="D1605" s="0" t="inlineStr">
        <is>
          <t>'110104</t>
        </is>
      </c>
      <c r="E1605" s="0" t="inlineStr">
        <is>
          <t>UNI ROME:110104E-2XL</t>
        </is>
      </c>
      <c r="F1605" s="0" t="inlineStr">
        <is>
          <t>'802110104087</t>
        </is>
      </c>
      <c r="G1605" s="0" t="inlineStr">
        <is>
          <t>WOMENS</t>
        </is>
      </c>
      <c r="H1605" s="0" t="inlineStr">
        <is>
          <t>2XL</t>
        </is>
      </c>
      <c r="I1605" s="0">
        <v>44.99</v>
      </c>
      <c r="J1605" s="0">
        <v>3</v>
      </c>
    </row>
    <row r="1606" spans="1:10" customHeight="0">
      <c r="A1606" s="0">
        <f>HYPERLINK("https://dl.dropboxusercontent.com/scl/fi/m56o3nmva3fcxvlanjrkx/editdsc9944.jpg?rlkey=1vaxu2hx88pgakvk62pitw7z4&amp;dl=0","Click to download Image")</f>
      </c>
      <c r="B1606" s="0">
        <f>HYPERLINK("https://dl.dropboxusercontent.com/scl/fi/tj1qzdghqq5xs7h5jsprz/womens-hoodie-and-sweatshirt-size-chartsrome.jpg?rlkey=m1vntprjnywbr17u5wq354nw4&amp;dl=0","Click to download SizeChart")</f>
      </c>
      <c r="C1606" s="0" t="inlineStr">
        <is>
          <t>Rome Women's Lightweight Hoodie</t>
        </is>
      </c>
      <c r="D1606" s="0" t="inlineStr">
        <is>
          <t>'110104</t>
        </is>
      </c>
      <c r="E1606" s="0" t="inlineStr">
        <is>
          <t>UNI ROME:110104F-3XL</t>
        </is>
      </c>
      <c r="F1606" s="0" t="inlineStr">
        <is>
          <t>'802110104094</t>
        </is>
      </c>
      <c r="G1606" s="0" t="inlineStr">
        <is>
          <t>WOMENS</t>
        </is>
      </c>
      <c r="H1606" s="0" t="inlineStr">
        <is>
          <t>3XL</t>
        </is>
      </c>
      <c r="I1606" s="0">
        <v>44.99</v>
      </c>
      <c r="J1606" s="0">
        <v>0</v>
      </c>
    </row>
    <row r="1607" spans="1:10" customHeight="0">
      <c r="A1607" s="0">
        <f>HYPERLINK("https://dl.dropboxusercontent.com/scl/fi/m56o3nmva3fcxvlanjrkx/editdsc9944.jpg?rlkey=1vaxu2hx88pgakvk62pitw7z4&amp;dl=0","Click to download Image")</f>
      </c>
      <c r="B1607" s="0">
        <f>HYPERLINK("https://dl.dropboxusercontent.com/scl/fi/tj1qzdghqq5xs7h5jsprz/womens-hoodie-and-sweatshirt-size-chartsrome.jpg?rlkey=m1vntprjnywbr17u5wq354nw4&amp;dl=0","Click to download SizeChart")</f>
      </c>
      <c r="C1607" s="0" t="inlineStr">
        <is>
          <t>Rome Women's Lightweight Hoodie</t>
        </is>
      </c>
      <c r="D1607" s="0" t="inlineStr">
        <is>
          <t>'110104</t>
        </is>
      </c>
      <c r="E1607" s="0" t="inlineStr">
        <is>
          <t>UNI ROME 12 PACK:110104Z-12PK</t>
        </is>
      </c>
      <c r="F1607" s="0" t="inlineStr">
        <is>
          <t>'802110104995</t>
        </is>
      </c>
      <c r="G1607" s="0" t="inlineStr">
        <is>
          <t>WOMENS</t>
        </is>
      </c>
      <c r="H1607" s="0" t="inlineStr">
        <is>
          <t>12 PACK</t>
        </is>
      </c>
      <c r="I1607" s="0">
        <v>491.88</v>
      </c>
      <c r="J1607" s="0">
        <v>0</v>
      </c>
    </row>
    <row r="1608" spans="1:10" customHeight="0">
      <c r="A1608" s="0">
        <f>HYPERLINK("https://dl.dropboxusercontent.com/scl/fi/pznsgazoagqjfir302ule/120925f52437.jpg?rlkey=v24ykbpy812krqatg25ubrhju&amp;dl=0","Click to download Image")</f>
      </c>
      <c r="B1608" s="0">
        <f>HYPERLINK("https://dl.dropboxusercontent.com/scl/fi/0lvzw9nedrw6mql4mkaav/1january-20206infant.jpg?rlkey=g8p4b18c1w0fxex80ffca8hak&amp;dl=0","Click to download SizeChart")</f>
      </c>
      <c r="C1608" s="0" t="inlineStr">
        <is>
          <t>Kinzie Infant Romper</t>
        </is>
      </c>
      <c r="D1608" s="0" t="inlineStr">
        <is>
          <t>'120925</t>
        </is>
      </c>
      <c r="E1608" s="0" t="inlineStr">
        <is>
          <t>UNI KINZIE I PURPLE:120925A-0-3M</t>
        </is>
      </c>
      <c r="F1608" s="0" t="inlineStr">
        <is>
          <t>'802120925009</t>
        </is>
      </c>
      <c r="G1608" s="0" t="inlineStr">
        <is>
          <t>INFANT</t>
        </is>
      </c>
      <c r="H1608" s="0" t="inlineStr">
        <is>
          <t>0-3M</t>
        </is>
      </c>
      <c r="I1608" s="0">
        <v>29.99</v>
      </c>
      <c r="J1608" s="0">
        <v>10</v>
      </c>
    </row>
    <row r="1609" spans="1:10" customHeight="0">
      <c r="A1609" s="0">
        <f>HYPERLINK("https://dl.dropboxusercontent.com/scl/fi/pznsgazoagqjfir302ule/120925f52437.jpg?rlkey=v24ykbpy812krqatg25ubrhju&amp;dl=0","Click to download Image")</f>
      </c>
      <c r="B1609" s="0">
        <f>HYPERLINK("https://dl.dropboxusercontent.com/scl/fi/0lvzw9nedrw6mql4mkaav/1january-20206infant.jpg?rlkey=g8p4b18c1w0fxex80ffca8hak&amp;dl=0","Click to download SizeChart")</f>
      </c>
      <c r="C1609" s="0" t="inlineStr">
        <is>
          <t>Kinzie Infant Romper</t>
        </is>
      </c>
      <c r="D1609" s="0" t="inlineStr">
        <is>
          <t>'120925</t>
        </is>
      </c>
      <c r="E1609" s="0" t="inlineStr">
        <is>
          <t>UNI KINZIE I PURPLE:120925B-3-6M</t>
        </is>
      </c>
      <c r="F1609" s="0" t="inlineStr">
        <is>
          <t>'802120925016</t>
        </is>
      </c>
      <c r="G1609" s="0" t="inlineStr">
        <is>
          <t>INFANT</t>
        </is>
      </c>
      <c r="H1609" s="0" t="inlineStr">
        <is>
          <t>3-6M</t>
        </is>
      </c>
      <c r="I1609" s="0">
        <v>29.99</v>
      </c>
      <c r="J1609" s="0">
        <v>8</v>
      </c>
    </row>
    <row r="1610" spans="1:10" customHeight="0">
      <c r="A1610" s="0">
        <f>HYPERLINK("https://dl.dropboxusercontent.com/scl/fi/pznsgazoagqjfir302ule/120925f52437.jpg?rlkey=v24ykbpy812krqatg25ubrhju&amp;dl=0","Click to download Image")</f>
      </c>
      <c r="B1610" s="0">
        <f>HYPERLINK("https://dl.dropboxusercontent.com/scl/fi/0lvzw9nedrw6mql4mkaav/1january-20206infant.jpg?rlkey=g8p4b18c1w0fxex80ffca8hak&amp;dl=0","Click to download SizeChart")</f>
      </c>
      <c r="C1610" s="0" t="inlineStr">
        <is>
          <t>Kinzie Infant Romper</t>
        </is>
      </c>
      <c r="D1610" s="0" t="inlineStr">
        <is>
          <t>'120925</t>
        </is>
      </c>
      <c r="E1610" s="0" t="inlineStr">
        <is>
          <t>UNI KINZIE I PURPLE:120925C-6-9M</t>
        </is>
      </c>
      <c r="F1610" s="0" t="inlineStr">
        <is>
          <t>'802120925023</t>
        </is>
      </c>
      <c r="G1610" s="0" t="inlineStr">
        <is>
          <t>INFANT</t>
        </is>
      </c>
      <c r="H1610" s="0" t="inlineStr">
        <is>
          <t>6-9M</t>
        </is>
      </c>
      <c r="I1610" s="0">
        <v>29.99</v>
      </c>
      <c r="J1610" s="0">
        <v>9</v>
      </c>
    </row>
    <row r="1611" spans="1:10" customHeight="0">
      <c r="A1611" s="0">
        <f>HYPERLINK("https://dl.dropboxusercontent.com/scl/fi/pznsgazoagqjfir302ule/120925f52437.jpg?rlkey=v24ykbpy812krqatg25ubrhju&amp;dl=0","Click to download Image")</f>
      </c>
      <c r="B1611" s="0">
        <f>HYPERLINK("https://dl.dropboxusercontent.com/scl/fi/0lvzw9nedrw6mql4mkaav/1january-20206infant.jpg?rlkey=g8p4b18c1w0fxex80ffca8hak&amp;dl=0","Click to download SizeChart")</f>
      </c>
      <c r="C1611" s="0" t="inlineStr">
        <is>
          <t>Kinzie Infant Romper</t>
        </is>
      </c>
      <c r="D1611" s="0" t="inlineStr">
        <is>
          <t>'120925</t>
        </is>
      </c>
      <c r="E1611" s="0" t="inlineStr">
        <is>
          <t>UNI KINZIE I PURPLE:120925F-12M</t>
        </is>
      </c>
      <c r="F1611" s="0" t="inlineStr">
        <is>
          <t>'802120925030</t>
        </is>
      </c>
      <c r="G1611" s="0" t="inlineStr">
        <is>
          <t>INFANT</t>
        </is>
      </c>
      <c r="H1611" s="0" t="inlineStr">
        <is>
          <t>12M</t>
        </is>
      </c>
      <c r="I1611" s="0">
        <v>29.99</v>
      </c>
      <c r="J1611" s="0">
        <v>9</v>
      </c>
    </row>
    <row r="1612" spans="1:10" customHeight="0">
      <c r="A1612" s="0">
        <f>HYPERLINK("https://dl.dropboxusercontent.com/scl/fi/pznsgazoagqjfir302ule/120925f52437.jpg?rlkey=v24ykbpy812krqatg25ubrhju&amp;dl=0","Click to download Image")</f>
      </c>
      <c r="B1612" s="0">
        <f>HYPERLINK("https://dl.dropboxusercontent.com/scl/fi/0lvzw9nedrw6mql4mkaav/1january-20206infant.jpg?rlkey=g8p4b18c1w0fxex80ffca8hak&amp;dl=0","Click to download SizeChart")</f>
      </c>
      <c r="C1612" s="0" t="inlineStr">
        <is>
          <t>Kinzie Infant Romper</t>
        </is>
      </c>
      <c r="D1612" s="0" t="inlineStr">
        <is>
          <t>'120925</t>
        </is>
      </c>
      <c r="E1612" s="0" t="inlineStr">
        <is>
          <t>UNI KINZIE I PURPLE 12 PACK:120925Z-12PK</t>
        </is>
      </c>
      <c r="F1612" s="0" t="inlineStr">
        <is>
          <t>'802120925993</t>
        </is>
      </c>
      <c r="G1612" s="0" t="inlineStr">
        <is>
          <t>INFANT</t>
        </is>
      </c>
      <c r="H1612" s="0" t="inlineStr">
        <is>
          <t>12 PACK</t>
        </is>
      </c>
      <c r="I1612" s="0">
        <v>311.76</v>
      </c>
      <c r="J1612" s="0">
        <v>0</v>
      </c>
    </row>
    <row r="1613" spans="1:10" customHeight="0">
      <c r="A1613" s="0">
        <f>HYPERLINK("https://dl.dropboxusercontent.com/scl/fi/8a974aivcuax8pllzi9qz/121625f99270.jpg?rlkey=q5h6mzczffmsktyvh0jqhpd5v&amp;dl=0","Click to download Image")</f>
      </c>
      <c r="B1613" s="0">
        <f>HYPERLINK("https://dl.dropboxusercontent.com/scl/fi/3ivymomsvyw4v2fkbhppy/mens-t-shirt-size-chartsmack.jpg?rlkey=hwi66q5kwqejqr40pwyx6hpf5&amp;dl=0","Click to download SizeChart")</f>
      </c>
      <c r="C1613" s="0" t="inlineStr">
        <is>
          <t>Mack Men's Cotton Short Sleeve Shirt</t>
        </is>
      </c>
      <c r="D1613" s="0" t="inlineStr">
        <is>
          <t>'121625</t>
        </is>
      </c>
      <c r="E1613" s="0" t="inlineStr">
        <is>
          <t>UNI MACK M GY:121625A-S</t>
        </is>
      </c>
      <c r="F1613" s="0" t="inlineStr">
        <is>
          <t>'802121625045</t>
        </is>
      </c>
      <c r="G1613" s="0" t="inlineStr">
        <is>
          <t>MENS</t>
        </is>
      </c>
      <c r="H1613" s="0" t="inlineStr">
        <is>
          <t>S</t>
        </is>
      </c>
      <c r="I1613" s="0">
        <v>24.99</v>
      </c>
      <c r="J1613" s="0">
        <v>0</v>
      </c>
    </row>
    <row r="1614" spans="1:10" customHeight="0">
      <c r="A1614" s="0">
        <f>HYPERLINK("https://dl.dropboxusercontent.com/scl/fi/8a974aivcuax8pllzi9qz/121625f99270.jpg?rlkey=q5h6mzczffmsktyvh0jqhpd5v&amp;dl=0","Click to download Image")</f>
      </c>
      <c r="B1614" s="0">
        <f>HYPERLINK("https://dl.dropboxusercontent.com/scl/fi/3ivymomsvyw4v2fkbhppy/mens-t-shirt-size-chartsmack.jpg?rlkey=hwi66q5kwqejqr40pwyx6hpf5&amp;dl=0","Click to download SizeChart")</f>
      </c>
      <c r="C1614" s="0" t="inlineStr">
        <is>
          <t>Mack Men's Cotton Short Sleeve Shirt</t>
        </is>
      </c>
      <c r="D1614" s="0" t="inlineStr">
        <is>
          <t>'121625</t>
        </is>
      </c>
      <c r="E1614" s="0" t="inlineStr">
        <is>
          <t>UNI MACK M GY:121625B-M</t>
        </is>
      </c>
      <c r="F1614" s="0" t="inlineStr">
        <is>
          <t>'802121625052</t>
        </is>
      </c>
      <c r="G1614" s="0" t="inlineStr">
        <is>
          <t>MENS</t>
        </is>
      </c>
      <c r="H1614" s="0" t="inlineStr">
        <is>
          <t>M</t>
        </is>
      </c>
      <c r="I1614" s="0">
        <v>24.99</v>
      </c>
      <c r="J1614" s="0">
        <v>1</v>
      </c>
    </row>
    <row r="1615" spans="1:10" customHeight="0">
      <c r="A1615" s="0">
        <f>HYPERLINK("https://dl.dropboxusercontent.com/scl/fi/8a974aivcuax8pllzi9qz/121625f99270.jpg?rlkey=q5h6mzczffmsktyvh0jqhpd5v&amp;dl=0","Click to download Image")</f>
      </c>
      <c r="B1615" s="0">
        <f>HYPERLINK("https://dl.dropboxusercontent.com/scl/fi/3ivymomsvyw4v2fkbhppy/mens-t-shirt-size-chartsmack.jpg?rlkey=hwi66q5kwqejqr40pwyx6hpf5&amp;dl=0","Click to download SizeChart")</f>
      </c>
      <c r="C1615" s="0" t="inlineStr">
        <is>
          <t>Mack Men's Cotton Short Sleeve Shirt</t>
        </is>
      </c>
      <c r="D1615" s="0" t="inlineStr">
        <is>
          <t>'121625</t>
        </is>
      </c>
      <c r="E1615" s="0" t="inlineStr">
        <is>
          <t>UNI MACK M GY:121625C-L</t>
        </is>
      </c>
      <c r="F1615" s="0" t="inlineStr">
        <is>
          <t>'802121625069</t>
        </is>
      </c>
      <c r="G1615" s="0" t="inlineStr">
        <is>
          <t>MENS</t>
        </is>
      </c>
      <c r="H1615" s="0" t="inlineStr">
        <is>
          <t>L</t>
        </is>
      </c>
      <c r="I1615" s="0">
        <v>24.99</v>
      </c>
      <c r="J1615" s="0">
        <v>0</v>
      </c>
    </row>
    <row r="1616" spans="1:10" customHeight="0">
      <c r="A1616" s="0">
        <f>HYPERLINK("https://dl.dropboxusercontent.com/scl/fi/8a974aivcuax8pllzi9qz/121625f99270.jpg?rlkey=q5h6mzczffmsktyvh0jqhpd5v&amp;dl=0","Click to download Image")</f>
      </c>
      <c r="B1616" s="0">
        <f>HYPERLINK("https://dl.dropboxusercontent.com/scl/fi/3ivymomsvyw4v2fkbhppy/mens-t-shirt-size-chartsmack.jpg?rlkey=hwi66q5kwqejqr40pwyx6hpf5&amp;dl=0","Click to download SizeChart")</f>
      </c>
      <c r="C1616" s="0" t="inlineStr">
        <is>
          <t>Mack Men's Cotton Short Sleeve Shirt</t>
        </is>
      </c>
      <c r="D1616" s="0" t="inlineStr">
        <is>
          <t>'121625</t>
        </is>
      </c>
      <c r="E1616" s="0" t="inlineStr">
        <is>
          <t>UNI MACK M GY:121625D-XL</t>
        </is>
      </c>
      <c r="F1616" s="0" t="inlineStr">
        <is>
          <t>'802121625076</t>
        </is>
      </c>
      <c r="G1616" s="0" t="inlineStr">
        <is>
          <t>MENS</t>
        </is>
      </c>
      <c r="H1616" s="0" t="inlineStr">
        <is>
          <t>XL</t>
        </is>
      </c>
      <c r="I1616" s="0">
        <v>24.99</v>
      </c>
      <c r="J1616" s="0">
        <v>4</v>
      </c>
    </row>
    <row r="1617" spans="1:10" customHeight="0">
      <c r="A1617" s="0">
        <f>HYPERLINK("https://dl.dropboxusercontent.com/scl/fi/8a974aivcuax8pllzi9qz/121625f99270.jpg?rlkey=q5h6mzczffmsktyvh0jqhpd5v&amp;dl=0","Click to download Image")</f>
      </c>
      <c r="B1617" s="0">
        <f>HYPERLINK("https://dl.dropboxusercontent.com/scl/fi/3ivymomsvyw4v2fkbhppy/mens-t-shirt-size-chartsmack.jpg?rlkey=hwi66q5kwqejqr40pwyx6hpf5&amp;dl=0","Click to download SizeChart")</f>
      </c>
      <c r="C1617" s="0" t="inlineStr">
        <is>
          <t>Mack Men's Cotton Short Sleeve Shirt</t>
        </is>
      </c>
      <c r="D1617" s="0" t="inlineStr">
        <is>
          <t>'121625</t>
        </is>
      </c>
      <c r="E1617" s="0" t="inlineStr">
        <is>
          <t>UNI MACK M GY:121625E-2XL</t>
        </is>
      </c>
      <c r="F1617" s="0" t="inlineStr">
        <is>
          <t>'802121625083</t>
        </is>
      </c>
      <c r="G1617" s="0" t="inlineStr">
        <is>
          <t>MENS</t>
        </is>
      </c>
      <c r="H1617" s="0" t="inlineStr">
        <is>
          <t>2XL</t>
        </is>
      </c>
      <c r="I1617" s="0">
        <v>26.99</v>
      </c>
      <c r="J1617" s="0">
        <v>3</v>
      </c>
    </row>
    <row r="1618" spans="1:10" customHeight="0">
      <c r="A1618" s="0">
        <f>HYPERLINK("https://dl.dropboxusercontent.com/scl/fi/8a974aivcuax8pllzi9qz/121625f99270.jpg?rlkey=q5h6mzczffmsktyvh0jqhpd5v&amp;dl=0","Click to download Image")</f>
      </c>
      <c r="B1618" s="0">
        <f>HYPERLINK("https://dl.dropboxusercontent.com/scl/fi/3ivymomsvyw4v2fkbhppy/mens-t-shirt-size-chartsmack.jpg?rlkey=hwi66q5kwqejqr40pwyx6hpf5&amp;dl=0","Click to download SizeChart")</f>
      </c>
      <c r="C1618" s="0" t="inlineStr">
        <is>
          <t>Mack Men's Cotton Short Sleeve Shirt</t>
        </is>
      </c>
      <c r="D1618" s="0" t="inlineStr">
        <is>
          <t>'121625</t>
        </is>
      </c>
      <c r="E1618" s="0" t="inlineStr">
        <is>
          <t>UNI MACK M GY:121625F-3XL</t>
        </is>
      </c>
      <c r="F1618" s="0" t="inlineStr">
        <is>
          <t>'802121625090</t>
        </is>
      </c>
      <c r="G1618" s="0" t="inlineStr">
        <is>
          <t>MENS</t>
        </is>
      </c>
      <c r="H1618" s="0" t="inlineStr">
        <is>
          <t>3XL</t>
        </is>
      </c>
      <c r="I1618" s="0">
        <v>26.99</v>
      </c>
      <c r="J1618" s="0">
        <v>1</v>
      </c>
    </row>
    <row r="1619" spans="1:10" customHeight="0">
      <c r="A1619" s="0">
        <f>HYPERLINK("https://dl.dropboxusercontent.com/scl/fi/8a974aivcuax8pllzi9qz/121625f99270.jpg?rlkey=q5h6mzczffmsktyvh0jqhpd5v&amp;dl=0","Click to download Image")</f>
      </c>
      <c r="B1619" s="0">
        <f>HYPERLINK("https://dl.dropboxusercontent.com/scl/fi/3ivymomsvyw4v2fkbhppy/mens-t-shirt-size-chartsmack.jpg?rlkey=hwi66q5kwqejqr40pwyx6hpf5&amp;dl=0","Click to download SizeChart")</f>
      </c>
      <c r="C1619" s="0" t="inlineStr">
        <is>
          <t>Mack Men's Cotton Short Sleeve Shirt</t>
        </is>
      </c>
      <c r="D1619" s="0" t="inlineStr">
        <is>
          <t>'121625</t>
        </is>
      </c>
      <c r="E1619" s="0" t="inlineStr">
        <is>
          <t>UNI MACK M GY 12PK:121625Z-12PK</t>
        </is>
      </c>
      <c r="F1619" s="0" t="inlineStr">
        <is>
          <t>'802121625991</t>
        </is>
      </c>
      <c r="G1619" s="0" t="inlineStr">
        <is>
          <t>MENS</t>
        </is>
      </c>
      <c r="H1619" s="0" t="inlineStr">
        <is>
          <t>12 PACK</t>
        </is>
      </c>
      <c r="I1619" s="0">
        <v>239.76</v>
      </c>
      <c r="J1619" s="0">
        <v>0</v>
      </c>
    </row>
    <row r="1620" spans="1:10" customHeight="0">
      <c r="A1620" s="0">
        <f>HYPERLINK("https://dl.dropboxusercontent.com/scl/fi/zwyouvlkkay635sgiqcw3/120588f99282.jpg?rlkey=k7vm2nbh01va1r2536vb6kmov&amp;dl=0","Click to download Image")</f>
      </c>
      <c r="B1620" s="0">
        <f>HYPERLINK("https://dl.dropboxusercontent.com/scl/fi/r7jezlwx7gxrst20lis33/1january-20206infant.jpg?rlkey=eo3fcyc70eomsi8zz180rjn0i&amp;dl=0","Click to download SizeChart")</f>
      </c>
      <c r="C1620" s="0" t="inlineStr">
        <is>
          <t>Beck Infant Button Up Romper</t>
        </is>
      </c>
      <c r="D1620" s="0" t="inlineStr">
        <is>
          <t>'120588</t>
        </is>
      </c>
      <c r="E1620" s="0" t="inlineStr">
        <is>
          <t>UNI BECK I PURPLE:120588A-0-3M</t>
        </is>
      </c>
      <c r="F1620" s="0" t="inlineStr">
        <is>
          <t>'802120588006</t>
        </is>
      </c>
      <c r="G1620" s="0" t="inlineStr">
        <is>
          <t>INFANT</t>
        </is>
      </c>
      <c r="H1620" s="0" t="inlineStr">
        <is>
          <t>0-3M</t>
        </is>
      </c>
      <c r="I1620" s="0">
        <v>24.99</v>
      </c>
      <c r="J1620" s="0">
        <v>15</v>
      </c>
    </row>
    <row r="1621" spans="1:10" customHeight="0">
      <c r="A1621" s="0">
        <f>HYPERLINK("https://dl.dropboxusercontent.com/scl/fi/zwyouvlkkay635sgiqcw3/120588f99282.jpg?rlkey=k7vm2nbh01va1r2536vb6kmov&amp;dl=0","Click to download Image")</f>
      </c>
      <c r="B1621" s="0">
        <f>HYPERLINK("https://dl.dropboxusercontent.com/scl/fi/r7jezlwx7gxrst20lis33/1january-20206infant.jpg?rlkey=eo3fcyc70eomsi8zz180rjn0i&amp;dl=0","Click to download SizeChart")</f>
      </c>
      <c r="C1621" s="0" t="inlineStr">
        <is>
          <t>Beck Infant Button Up Romper</t>
        </is>
      </c>
      <c r="D1621" s="0" t="inlineStr">
        <is>
          <t>'120588</t>
        </is>
      </c>
      <c r="E1621" s="0" t="inlineStr">
        <is>
          <t>UNI BECK I PURPLE:120588B-3-6M</t>
        </is>
      </c>
      <c r="F1621" s="0" t="inlineStr">
        <is>
          <t>'802120588013</t>
        </is>
      </c>
      <c r="G1621" s="0" t="inlineStr">
        <is>
          <t>INFANT</t>
        </is>
      </c>
      <c r="H1621" s="0" t="inlineStr">
        <is>
          <t>3-6M</t>
        </is>
      </c>
      <c r="I1621" s="0">
        <v>24.99</v>
      </c>
      <c r="J1621" s="0">
        <v>10</v>
      </c>
    </row>
    <row r="1622" spans="1:10" customHeight="0">
      <c r="A1622" s="0">
        <f>HYPERLINK("https://dl.dropboxusercontent.com/scl/fi/zwyouvlkkay635sgiqcw3/120588f99282.jpg?rlkey=k7vm2nbh01va1r2536vb6kmov&amp;dl=0","Click to download Image")</f>
      </c>
      <c r="B1622" s="0">
        <f>HYPERLINK("https://dl.dropboxusercontent.com/scl/fi/r7jezlwx7gxrst20lis33/1january-20206infant.jpg?rlkey=eo3fcyc70eomsi8zz180rjn0i&amp;dl=0","Click to download SizeChart")</f>
      </c>
      <c r="C1622" s="0" t="inlineStr">
        <is>
          <t>Beck Infant Button Up Romper</t>
        </is>
      </c>
      <c r="D1622" s="0" t="inlineStr">
        <is>
          <t>'120588</t>
        </is>
      </c>
      <c r="E1622" s="0" t="inlineStr">
        <is>
          <t>UNI BECK I PURPLE:120588C-6-9M</t>
        </is>
      </c>
      <c r="F1622" s="0" t="inlineStr">
        <is>
          <t>'802120588020</t>
        </is>
      </c>
      <c r="G1622" s="0" t="inlineStr">
        <is>
          <t>INFANT</t>
        </is>
      </c>
      <c r="H1622" s="0" t="inlineStr">
        <is>
          <t>6-9M</t>
        </is>
      </c>
      <c r="I1622" s="0">
        <v>24.99</v>
      </c>
      <c r="J1622" s="0">
        <v>13</v>
      </c>
    </row>
    <row r="1623" spans="1:10" customHeight="0">
      <c r="A1623" s="0">
        <f>HYPERLINK("https://dl.dropboxusercontent.com/scl/fi/zwyouvlkkay635sgiqcw3/120588f99282.jpg?rlkey=k7vm2nbh01va1r2536vb6kmov&amp;dl=0","Click to download Image")</f>
      </c>
      <c r="B1623" s="0">
        <f>HYPERLINK("https://dl.dropboxusercontent.com/scl/fi/r7jezlwx7gxrst20lis33/1january-20206infant.jpg?rlkey=eo3fcyc70eomsi8zz180rjn0i&amp;dl=0","Click to download SizeChart")</f>
      </c>
      <c r="C1623" s="0" t="inlineStr">
        <is>
          <t>Beck Infant Button Up Romper</t>
        </is>
      </c>
      <c r="D1623" s="0" t="inlineStr">
        <is>
          <t>'120588</t>
        </is>
      </c>
      <c r="E1623" s="0" t="inlineStr">
        <is>
          <t>UNI BECK I PURPLE:120588F-12M</t>
        </is>
      </c>
      <c r="F1623" s="0" t="inlineStr">
        <is>
          <t>'802120588037</t>
        </is>
      </c>
      <c r="G1623" s="0" t="inlineStr">
        <is>
          <t>INFANT</t>
        </is>
      </c>
      <c r="H1623" s="0" t="inlineStr">
        <is>
          <t>12M</t>
        </is>
      </c>
      <c r="I1623" s="0">
        <v>24.99</v>
      </c>
      <c r="J1623" s="0">
        <v>17</v>
      </c>
    </row>
    <row r="1624" spans="1:10" customHeight="0">
      <c r="A1624" s="0">
        <f>HYPERLINK("https://dl.dropboxusercontent.com/scl/fi/zwyouvlkkay635sgiqcw3/120588f99282.jpg?rlkey=k7vm2nbh01va1r2536vb6kmov&amp;dl=0","Click to download Image")</f>
      </c>
      <c r="B1624" s="0">
        <f>HYPERLINK("https://dl.dropboxusercontent.com/scl/fi/r7jezlwx7gxrst20lis33/1january-20206infant.jpg?rlkey=eo3fcyc70eomsi8zz180rjn0i&amp;dl=0","Click to download SizeChart")</f>
      </c>
      <c r="C1624" s="0" t="inlineStr">
        <is>
          <t>Beck Infant Button Up Romper</t>
        </is>
      </c>
      <c r="D1624" s="0" t="inlineStr">
        <is>
          <t>'120588</t>
        </is>
      </c>
      <c r="E1624" s="0" t="inlineStr">
        <is>
          <t>UNI BECK I PURPLE 12 PACK:120588Z-12PK</t>
        </is>
      </c>
      <c r="F1624" s="0" t="inlineStr">
        <is>
          <t>'802120588990</t>
        </is>
      </c>
      <c r="G1624" s="0" t="inlineStr">
        <is>
          <t>INFANT</t>
        </is>
      </c>
      <c r="H1624" s="0" t="inlineStr">
        <is>
          <t>12 PACK</t>
        </is>
      </c>
      <c r="I1624" s="0">
        <v>239.76</v>
      </c>
      <c r="J1624" s="0">
        <v>3</v>
      </c>
    </row>
    <row r="1625" spans="1:10" customHeight="0">
      <c r="A1625" s="0">
        <f>HYPERLINK("https://dl.dropboxusercontent.com/scl/fi/r9uyuti9rtuv1ssedepya/120882f81934.jpg?rlkey=i8qmlkalto4aux6tmtv0bg2zp&amp;dl=0","Click to download Image")</f>
      </c>
      <c r="B1625" s="0">
        <f>HYPERLINK("https://dl.dropboxusercontent.com/scl/fi/gtwufpbvpp72j6z5zlkn1/1january-20203youth.jpg?rlkey=1t2g55u5c229f822hk8bf8k8w&amp;dl=0","Click to download SizeChart")</f>
      </c>
      <c r="C1625" s="0" t="inlineStr">
        <is>
          <t>Jagger Youth Long Sleeve Shirt</t>
        </is>
      </c>
      <c r="D1625" s="0" t="inlineStr">
        <is>
          <t>'120882</t>
        </is>
      </c>
      <c r="E1625" s="0" t="inlineStr">
        <is>
          <t>UNI JAGGER Y PURPLE:120882B-YS</t>
        </is>
      </c>
      <c r="F1625" s="0" t="inlineStr">
        <is>
          <t>'802120882012</t>
        </is>
      </c>
      <c r="G1625" s="0" t="inlineStr">
        <is>
          <t>YOUTH</t>
        </is>
      </c>
      <c r="H1625" s="0" t="inlineStr">
        <is>
          <t>YS</t>
        </is>
      </c>
      <c r="I1625" s="0">
        <v>24.99</v>
      </c>
      <c r="J1625" s="0">
        <v>2</v>
      </c>
    </row>
    <row r="1626" spans="1:10" customHeight="0">
      <c r="A1626" s="0">
        <f>HYPERLINK("https://dl.dropboxusercontent.com/scl/fi/r9uyuti9rtuv1ssedepya/120882f81934.jpg?rlkey=i8qmlkalto4aux6tmtv0bg2zp&amp;dl=0","Click to download Image")</f>
      </c>
      <c r="B1626" s="0">
        <f>HYPERLINK("https://dl.dropboxusercontent.com/scl/fi/gtwufpbvpp72j6z5zlkn1/1january-20203youth.jpg?rlkey=1t2g55u5c229f822hk8bf8k8w&amp;dl=0","Click to download SizeChart")</f>
      </c>
      <c r="C1626" s="0" t="inlineStr">
        <is>
          <t>Jagger Youth Long Sleeve Shirt</t>
        </is>
      </c>
      <c r="D1626" s="0" t="inlineStr">
        <is>
          <t>'120882</t>
        </is>
      </c>
      <c r="E1626" s="0" t="inlineStr">
        <is>
          <t>UNI JAGGER Y PURPLE:120882C-YM</t>
        </is>
      </c>
      <c r="F1626" s="0" t="inlineStr">
        <is>
          <t>'802120882029</t>
        </is>
      </c>
      <c r="G1626" s="0" t="inlineStr">
        <is>
          <t>YOUTH</t>
        </is>
      </c>
      <c r="H1626" s="0" t="inlineStr">
        <is>
          <t>YM</t>
        </is>
      </c>
      <c r="I1626" s="0">
        <v>24.99</v>
      </c>
      <c r="J1626" s="0">
        <v>2</v>
      </c>
    </row>
    <row r="1627" spans="1:10" customHeight="0">
      <c r="A1627" s="0">
        <f>HYPERLINK("https://dl.dropboxusercontent.com/scl/fi/r9uyuti9rtuv1ssedepya/120882f81934.jpg?rlkey=i8qmlkalto4aux6tmtv0bg2zp&amp;dl=0","Click to download Image")</f>
      </c>
      <c r="B1627" s="0">
        <f>HYPERLINK("https://dl.dropboxusercontent.com/scl/fi/gtwufpbvpp72j6z5zlkn1/1january-20203youth.jpg?rlkey=1t2g55u5c229f822hk8bf8k8w&amp;dl=0","Click to download SizeChart")</f>
      </c>
      <c r="C1627" s="0" t="inlineStr">
        <is>
          <t>Jagger Youth Long Sleeve Shirt</t>
        </is>
      </c>
      <c r="D1627" s="0" t="inlineStr">
        <is>
          <t>'120882</t>
        </is>
      </c>
      <c r="E1627" s="0" t="inlineStr">
        <is>
          <t>UNI JAGGER Y PURPLE:120882D-YL</t>
        </is>
      </c>
      <c r="F1627" s="0" t="inlineStr">
        <is>
          <t>'802120882036</t>
        </is>
      </c>
      <c r="G1627" s="0" t="inlineStr">
        <is>
          <t>YOUTH</t>
        </is>
      </c>
      <c r="H1627" s="0" t="inlineStr">
        <is>
          <t>YL</t>
        </is>
      </c>
      <c r="I1627" s="0">
        <v>24.99</v>
      </c>
      <c r="J1627" s="0">
        <v>3</v>
      </c>
    </row>
    <row r="1628" spans="1:10" customHeight="0">
      <c r="A1628" s="0">
        <f>HYPERLINK("https://dl.dropboxusercontent.com/scl/fi/r9uyuti9rtuv1ssedepya/120882f81934.jpg?rlkey=i8qmlkalto4aux6tmtv0bg2zp&amp;dl=0","Click to download Image")</f>
      </c>
      <c r="B1628" s="0">
        <f>HYPERLINK("https://dl.dropboxusercontent.com/scl/fi/gtwufpbvpp72j6z5zlkn1/1january-20203youth.jpg?rlkey=1t2g55u5c229f822hk8bf8k8w&amp;dl=0","Click to download SizeChart")</f>
      </c>
      <c r="C1628" s="0" t="inlineStr">
        <is>
          <t>Jagger Youth Long Sleeve Shirt</t>
        </is>
      </c>
      <c r="D1628" s="0" t="inlineStr">
        <is>
          <t>'120882</t>
        </is>
      </c>
      <c r="E1628" s="0" t="inlineStr">
        <is>
          <t>UNI JAGGER Y PURPLE:120882E-YXL</t>
        </is>
      </c>
      <c r="F1628" s="0" t="inlineStr">
        <is>
          <t>'802120882043</t>
        </is>
      </c>
      <c r="G1628" s="0" t="inlineStr">
        <is>
          <t>YOUTH</t>
        </is>
      </c>
      <c r="H1628" s="0" t="inlineStr">
        <is>
          <t>YXL</t>
        </is>
      </c>
      <c r="I1628" s="0">
        <v>24.99</v>
      </c>
      <c r="J1628" s="0">
        <v>3</v>
      </c>
    </row>
    <row r="1629" spans="1:10" customHeight="0">
      <c r="A1629" s="0">
        <f>HYPERLINK("https://dl.dropboxusercontent.com/scl/fi/r9uyuti9rtuv1ssedepya/120882f81934.jpg?rlkey=i8qmlkalto4aux6tmtv0bg2zp&amp;dl=0","Click to download Image")</f>
      </c>
      <c r="B1629" s="0">
        <f>HYPERLINK("https://dl.dropboxusercontent.com/scl/fi/gtwufpbvpp72j6z5zlkn1/1january-20203youth.jpg?rlkey=1t2g55u5c229f822hk8bf8k8w&amp;dl=0","Click to download SizeChart")</f>
      </c>
      <c r="C1629" s="0" t="inlineStr">
        <is>
          <t>Jagger Youth Long Sleeve Shirt</t>
        </is>
      </c>
      <c r="D1629" s="0" t="inlineStr">
        <is>
          <t>'120882</t>
        </is>
      </c>
      <c r="E1629" s="0" t="inlineStr">
        <is>
          <t>UNI JAGGER Y PURPLE 12 PACK:120882Z-12PK</t>
        </is>
      </c>
      <c r="F1629" s="0" t="inlineStr">
        <is>
          <t>'802120882999</t>
        </is>
      </c>
      <c r="G1629" s="0" t="inlineStr">
        <is>
          <t>YOUTH</t>
        </is>
      </c>
      <c r="H1629" s="0" t="inlineStr">
        <is>
          <t>12 PACK</t>
        </is>
      </c>
      <c r="I1629" s="0">
        <v>239.76</v>
      </c>
      <c r="J1629" s="0">
        <v>0</v>
      </c>
    </row>
    <row r="1630" spans="1:10" customHeight="0">
      <c r="A1630" s="0">
        <f>HYPERLINK("https://dl.dropboxusercontent.com/scl/fi/5754c1q4rrjb7d0tqn89p/dsc0003edit77853.jpg?rlkey=45s9xpyniebsgshj7br0ap9y0&amp;dl=0","Click to download Image")</f>
      </c>
      <c r="B1630" s="0">
        <f>HYPERLINK("https://dl.dropboxusercontent.com/scl/fi/j0kuo1eyt43vm3k9kytiu/womens-t-shirt-size-chartstanya.jpg?rlkey=ismkdrnc5vrwhwb0ckrwgl4by&amp;dl=0","Click to download SizeChart")</f>
      </c>
      <c r="C1630" s="0" t="inlineStr">
        <is>
          <t>Tanya Women's Lace Short Sleeve Shirt</t>
        </is>
      </c>
      <c r="D1630" s="0" t="inlineStr">
        <is>
          <t>'109592</t>
        </is>
      </c>
      <c r="E1630" s="0" t="inlineStr">
        <is>
          <t>UNI TANYA PURPLE:109592A-S</t>
        </is>
      </c>
      <c r="F1630" s="0" t="inlineStr">
        <is>
          <t>'800109592013</t>
        </is>
      </c>
      <c r="G1630" s="0" t="inlineStr">
        <is>
          <t>WOMENS</t>
        </is>
      </c>
      <c r="H1630" s="0" t="inlineStr">
        <is>
          <t>S</t>
        </is>
      </c>
      <c r="I1630" s="0">
        <v>34.99</v>
      </c>
      <c r="J1630" s="0">
        <v>11</v>
      </c>
    </row>
    <row r="1631" spans="1:10" customHeight="0">
      <c r="A1631" s="0">
        <f>HYPERLINK("https://dl.dropboxusercontent.com/scl/fi/5754c1q4rrjb7d0tqn89p/dsc0003edit77853.jpg?rlkey=45s9xpyniebsgshj7br0ap9y0&amp;dl=0","Click to download Image")</f>
      </c>
      <c r="B1631" s="0">
        <f>HYPERLINK("https://dl.dropboxusercontent.com/scl/fi/j0kuo1eyt43vm3k9kytiu/womens-t-shirt-size-chartstanya.jpg?rlkey=ismkdrnc5vrwhwb0ckrwgl4by&amp;dl=0","Click to download SizeChart")</f>
      </c>
      <c r="C1631" s="0" t="inlineStr">
        <is>
          <t>Tanya Women's Lace Short Sleeve Shirt</t>
        </is>
      </c>
      <c r="D1631" s="0" t="inlineStr">
        <is>
          <t>'109592</t>
        </is>
      </c>
      <c r="E1631" s="0" t="inlineStr">
        <is>
          <t>UNI TANYA PURPLE:109592B-M</t>
        </is>
      </c>
      <c r="F1631" s="0" t="inlineStr">
        <is>
          <t>'800109592020</t>
        </is>
      </c>
      <c r="G1631" s="0" t="inlineStr">
        <is>
          <t>WOMENS</t>
        </is>
      </c>
      <c r="H1631" s="0" t="inlineStr">
        <is>
          <t>M</t>
        </is>
      </c>
      <c r="I1631" s="0">
        <v>34.99</v>
      </c>
      <c r="J1631" s="0">
        <v>24</v>
      </c>
    </row>
    <row r="1632" spans="1:10" customHeight="0">
      <c r="A1632" s="0">
        <f>HYPERLINK("https://dl.dropboxusercontent.com/scl/fi/5754c1q4rrjb7d0tqn89p/dsc0003edit77853.jpg?rlkey=45s9xpyniebsgshj7br0ap9y0&amp;dl=0","Click to download Image")</f>
      </c>
      <c r="B1632" s="0">
        <f>HYPERLINK("https://dl.dropboxusercontent.com/scl/fi/j0kuo1eyt43vm3k9kytiu/womens-t-shirt-size-chartstanya.jpg?rlkey=ismkdrnc5vrwhwb0ckrwgl4by&amp;dl=0","Click to download SizeChart")</f>
      </c>
      <c r="C1632" s="0" t="inlineStr">
        <is>
          <t>Tanya Women's Lace Short Sleeve Shirt</t>
        </is>
      </c>
      <c r="D1632" s="0" t="inlineStr">
        <is>
          <t>'109592</t>
        </is>
      </c>
      <c r="E1632" s="0" t="inlineStr">
        <is>
          <t>UNI TANYA PURPLE:109592C-L</t>
        </is>
      </c>
      <c r="F1632" s="0" t="inlineStr">
        <is>
          <t>'800109592037</t>
        </is>
      </c>
      <c r="G1632" s="0" t="inlineStr">
        <is>
          <t>WOMENS</t>
        </is>
      </c>
      <c r="H1632" s="0" t="inlineStr">
        <is>
          <t>L</t>
        </is>
      </c>
      <c r="I1632" s="0">
        <v>34.99</v>
      </c>
      <c r="J1632" s="0">
        <v>23</v>
      </c>
    </row>
    <row r="1633" spans="1:10" customHeight="0">
      <c r="A1633" s="0">
        <f>HYPERLINK("https://dl.dropboxusercontent.com/scl/fi/5754c1q4rrjb7d0tqn89p/dsc0003edit77853.jpg?rlkey=45s9xpyniebsgshj7br0ap9y0&amp;dl=0","Click to download Image")</f>
      </c>
      <c r="B1633" s="0">
        <f>HYPERLINK("https://dl.dropboxusercontent.com/scl/fi/j0kuo1eyt43vm3k9kytiu/womens-t-shirt-size-chartstanya.jpg?rlkey=ismkdrnc5vrwhwb0ckrwgl4by&amp;dl=0","Click to download SizeChart")</f>
      </c>
      <c r="C1633" s="0" t="inlineStr">
        <is>
          <t>Tanya Women's Lace Short Sleeve Shirt</t>
        </is>
      </c>
      <c r="D1633" s="0" t="inlineStr">
        <is>
          <t>'109592</t>
        </is>
      </c>
      <c r="E1633" s="0" t="inlineStr">
        <is>
          <t>UNI TANYA PURPLE:109592D-XL</t>
        </is>
      </c>
      <c r="F1633" s="0" t="inlineStr">
        <is>
          <t>'800109592044</t>
        </is>
      </c>
      <c r="G1633" s="0" t="inlineStr">
        <is>
          <t>WOMENS</t>
        </is>
      </c>
      <c r="H1633" s="0" t="inlineStr">
        <is>
          <t>XL</t>
        </is>
      </c>
      <c r="I1633" s="0">
        <v>34.99</v>
      </c>
      <c r="J1633" s="0">
        <v>12</v>
      </c>
    </row>
    <row r="1634" spans="1:10" customHeight="0">
      <c r="A1634" s="0">
        <f>HYPERLINK("https://dl.dropboxusercontent.com/scl/fi/5754c1q4rrjb7d0tqn89p/dsc0003edit77853.jpg?rlkey=45s9xpyniebsgshj7br0ap9y0&amp;dl=0","Click to download Image")</f>
      </c>
      <c r="B1634" s="0">
        <f>HYPERLINK("https://dl.dropboxusercontent.com/scl/fi/j0kuo1eyt43vm3k9kytiu/womens-t-shirt-size-chartstanya.jpg?rlkey=ismkdrnc5vrwhwb0ckrwgl4by&amp;dl=0","Click to download SizeChart")</f>
      </c>
      <c r="C1634" s="0" t="inlineStr">
        <is>
          <t>Tanya Women's Lace Short Sleeve Shirt</t>
        </is>
      </c>
      <c r="D1634" s="0" t="inlineStr">
        <is>
          <t>'109592</t>
        </is>
      </c>
      <c r="E1634" s="0" t="inlineStr">
        <is>
          <t>UNI TANYA PURPLE:109592E-2XL</t>
        </is>
      </c>
      <c r="F1634" s="0" t="inlineStr">
        <is>
          <t>'800109592051</t>
        </is>
      </c>
      <c r="G1634" s="0" t="inlineStr">
        <is>
          <t>WOMENS</t>
        </is>
      </c>
      <c r="H1634" s="0" t="inlineStr">
        <is>
          <t>2XL</t>
        </is>
      </c>
      <c r="I1634" s="0">
        <v>36.99</v>
      </c>
      <c r="J1634" s="0">
        <v>6</v>
      </c>
    </row>
    <row r="1635" spans="1:10" customHeight="0">
      <c r="A1635" s="0">
        <f>HYPERLINK("https://dl.dropboxusercontent.com/scl/fi/5754c1q4rrjb7d0tqn89p/dsc0003edit77853.jpg?rlkey=45s9xpyniebsgshj7br0ap9y0&amp;dl=0","Click to download Image")</f>
      </c>
      <c r="B1635" s="0">
        <f>HYPERLINK("https://dl.dropboxusercontent.com/scl/fi/j0kuo1eyt43vm3k9kytiu/womens-t-shirt-size-chartstanya.jpg?rlkey=ismkdrnc5vrwhwb0ckrwgl4by&amp;dl=0","Click to download SizeChart")</f>
      </c>
      <c r="C1635" s="0" t="inlineStr">
        <is>
          <t>Tanya Women's Lace Short Sleeve Shirt</t>
        </is>
      </c>
      <c r="D1635" s="0" t="inlineStr">
        <is>
          <t>'109592</t>
        </is>
      </c>
      <c r="E1635" s="0" t="inlineStr">
        <is>
          <t>UNI TANYA PURPLE:109592F-3XL</t>
        </is>
      </c>
      <c r="F1635" s="0" t="inlineStr">
        <is>
          <t>'800109592068</t>
        </is>
      </c>
      <c r="G1635" s="0" t="inlineStr">
        <is>
          <t>WOMENS</t>
        </is>
      </c>
      <c r="H1635" s="0" t="inlineStr">
        <is>
          <t>3XL</t>
        </is>
      </c>
      <c r="I1635" s="0">
        <v>36.99</v>
      </c>
      <c r="J1635" s="0">
        <v>3</v>
      </c>
    </row>
    <row r="1636" spans="1:10" customHeight="0">
      <c r="A1636" s="0">
        <f>HYPERLINK("https://dl.dropboxusercontent.com/scl/fi/5754c1q4rrjb7d0tqn89p/dsc0003edit77853.jpg?rlkey=45s9xpyniebsgshj7br0ap9y0&amp;dl=0","Click to download Image")</f>
      </c>
      <c r="B1636" s="0">
        <f>HYPERLINK("https://dl.dropboxusercontent.com/scl/fi/j0kuo1eyt43vm3k9kytiu/womens-t-shirt-size-chartstanya.jpg?rlkey=ismkdrnc5vrwhwb0ckrwgl4by&amp;dl=0","Click to download SizeChart")</f>
      </c>
      <c r="C1636" s="0" t="inlineStr">
        <is>
          <t>Tanya Women's Lace Short Sleeve Shirt</t>
        </is>
      </c>
      <c r="D1636" s="0" t="inlineStr">
        <is>
          <t>'109592</t>
        </is>
      </c>
      <c r="E1636" s="0" t="inlineStr">
        <is>
          <t>UNI TANYA PURPLE 12 PACK:109592Z-12PK</t>
        </is>
      </c>
      <c r="F1636" s="0" t="inlineStr">
        <is>
          <t>'802109592994</t>
        </is>
      </c>
      <c r="G1636" s="0" t="inlineStr">
        <is>
          <t>WOMENS</t>
        </is>
      </c>
      <c r="H1636" s="0" t="inlineStr">
        <is>
          <t>12 PACK</t>
        </is>
      </c>
      <c r="I1636" s="0">
        <v>395.88</v>
      </c>
      <c r="J1636" s="0">
        <v>0</v>
      </c>
    </row>
    <row r="1637" spans="1:10" customHeight="0">
      <c r="A1637" s="0">
        <f>HYPERLINK("https://dl.dropboxusercontent.com/scl/fi/ne5iwju9zx1pkrpts8t9m/101607-af.jpg?rlkey=4y2d0kwp4kep4g6yvld1oqpbj&amp;dl=0","Click to download Image")</f>
      </c>
      <c r="C1637" s="0" t="inlineStr">
        <is>
          <t>Sloan Women's Cap</t>
        </is>
      </c>
      <c r="D1637" s="0" t="inlineStr">
        <is>
          <t>'101607</t>
        </is>
      </c>
      <c r="E1637" s="0" t="inlineStr">
        <is>
          <t>SLOAN:101607</t>
        </is>
      </c>
      <c r="F1637" s="0" t="inlineStr">
        <is>
          <t>'000000000000</t>
        </is>
      </c>
      <c r="G1637" s="0" t="inlineStr">
        <is>
          <t>WOMENS</t>
        </is>
      </c>
      <c r="H1637" s="0" t="inlineStr">
        <is>
          <t>WOMENS</t>
        </is>
      </c>
      <c r="I1637" s="0">
        <v>22</v>
      </c>
      <c r="J1637" s="0">
        <v>131</v>
      </c>
    </row>
    <row r="1638" spans="1:10" customHeight="0">
      <c r="A1638" s="0">
        <f>HYPERLINK("https://dl.dropboxusercontent.com/scl/fi/facuacv9mw6evbugjtv8q/112959-af.jpg?rlkey=afgcauhp259dhs1k8oegg2urp&amp;dl=0","Click to download Image")</f>
      </c>
      <c r="B1638" s="0">
        <f>HYPERLINK("https://dl.dropboxusercontent.com/scl/fi/zt6rr4s1v877c13bb8u07/womens-hoodie-and-sweatshirt-size-chartstierney.jpg?rlkey=wo8zuxni1v0x7sd9039xez75j&amp;dl=0","Click to download SizeChart")</f>
      </c>
      <c r="C1638" s="0" t="inlineStr">
        <is>
          <t>Tierney Women's Hoodie</t>
        </is>
      </c>
      <c r="D1638" s="0" t="inlineStr">
        <is>
          <t>'112959</t>
        </is>
      </c>
      <c r="E1638" s="0" t="inlineStr">
        <is>
          <t>UNI TIERNEY W GOLD STRIPES:112959A-S</t>
        </is>
      </c>
      <c r="F1638" s="0" t="inlineStr">
        <is>
          <t>'802112959043</t>
        </is>
      </c>
      <c r="G1638" s="0" t="inlineStr">
        <is>
          <t>WOMENS</t>
        </is>
      </c>
      <c r="H1638" s="0" t="inlineStr">
        <is>
          <t>S</t>
        </is>
      </c>
      <c r="I1638" s="0">
        <v>52.99</v>
      </c>
      <c r="J1638" s="0">
        <v>3</v>
      </c>
    </row>
    <row r="1639" spans="1:10" customHeight="0">
      <c r="A1639" s="0">
        <f>HYPERLINK("https://dl.dropboxusercontent.com/scl/fi/facuacv9mw6evbugjtv8q/112959-af.jpg?rlkey=afgcauhp259dhs1k8oegg2urp&amp;dl=0","Click to download Image")</f>
      </c>
      <c r="B1639" s="0">
        <f>HYPERLINK("https://dl.dropboxusercontent.com/scl/fi/zt6rr4s1v877c13bb8u07/womens-hoodie-and-sweatshirt-size-chartstierney.jpg?rlkey=wo8zuxni1v0x7sd9039xez75j&amp;dl=0","Click to download SizeChart")</f>
      </c>
      <c r="C1639" s="0" t="inlineStr">
        <is>
          <t>Tierney Women's Hoodie</t>
        </is>
      </c>
      <c r="D1639" s="0" t="inlineStr">
        <is>
          <t>'112959</t>
        </is>
      </c>
      <c r="E1639" s="0" t="inlineStr">
        <is>
          <t>UNI TIERNEY W GOLD STRIPES:112959B-M</t>
        </is>
      </c>
      <c r="F1639" s="0" t="inlineStr">
        <is>
          <t>'802112959050</t>
        </is>
      </c>
      <c r="G1639" s="0" t="inlineStr">
        <is>
          <t>WOMENS</t>
        </is>
      </c>
      <c r="H1639" s="0" t="inlineStr">
        <is>
          <t>M</t>
        </is>
      </c>
      <c r="I1639" s="0">
        <v>52.99</v>
      </c>
      <c r="J1639" s="0">
        <v>8</v>
      </c>
    </row>
    <row r="1640" spans="1:10" customHeight="0">
      <c r="A1640" s="0">
        <f>HYPERLINK("https://dl.dropboxusercontent.com/scl/fi/facuacv9mw6evbugjtv8q/112959-af.jpg?rlkey=afgcauhp259dhs1k8oegg2urp&amp;dl=0","Click to download Image")</f>
      </c>
      <c r="B1640" s="0">
        <f>HYPERLINK("https://dl.dropboxusercontent.com/scl/fi/zt6rr4s1v877c13bb8u07/womens-hoodie-and-sweatshirt-size-chartstierney.jpg?rlkey=wo8zuxni1v0x7sd9039xez75j&amp;dl=0","Click to download SizeChart")</f>
      </c>
      <c r="C1640" s="0" t="inlineStr">
        <is>
          <t>Tierney Women's Hoodie</t>
        </is>
      </c>
      <c r="D1640" s="0" t="inlineStr">
        <is>
          <t>'112959</t>
        </is>
      </c>
      <c r="E1640" s="0" t="inlineStr">
        <is>
          <t>UNI TIERNEY W GOLD STRIPES:112959C-L</t>
        </is>
      </c>
      <c r="F1640" s="0" t="inlineStr">
        <is>
          <t>'802112959067</t>
        </is>
      </c>
      <c r="G1640" s="0" t="inlineStr">
        <is>
          <t>WOMENS</t>
        </is>
      </c>
      <c r="H1640" s="0" t="inlineStr">
        <is>
          <t>L</t>
        </is>
      </c>
      <c r="I1640" s="0">
        <v>52.99</v>
      </c>
      <c r="J1640" s="0">
        <v>6</v>
      </c>
    </row>
    <row r="1641" spans="1:10" customHeight="0">
      <c r="A1641" s="0">
        <f>HYPERLINK("https://dl.dropboxusercontent.com/scl/fi/facuacv9mw6evbugjtv8q/112959-af.jpg?rlkey=afgcauhp259dhs1k8oegg2urp&amp;dl=0","Click to download Image")</f>
      </c>
      <c r="B1641" s="0">
        <f>HYPERLINK("https://dl.dropboxusercontent.com/scl/fi/zt6rr4s1v877c13bb8u07/womens-hoodie-and-sweatshirt-size-chartstierney.jpg?rlkey=wo8zuxni1v0x7sd9039xez75j&amp;dl=0","Click to download SizeChart")</f>
      </c>
      <c r="C1641" s="0" t="inlineStr">
        <is>
          <t>Tierney Women's Hoodie</t>
        </is>
      </c>
      <c r="D1641" s="0" t="inlineStr">
        <is>
          <t>'112959</t>
        </is>
      </c>
      <c r="E1641" s="0" t="inlineStr">
        <is>
          <t>UNI TIERNEY W GOLD STRIPES:112959D-XL</t>
        </is>
      </c>
      <c r="F1641" s="0" t="inlineStr">
        <is>
          <t>'802112959074</t>
        </is>
      </c>
      <c r="G1641" s="0" t="inlineStr">
        <is>
          <t>WOMENS</t>
        </is>
      </c>
      <c r="H1641" s="0" t="inlineStr">
        <is>
          <t>XL</t>
        </is>
      </c>
      <c r="I1641" s="0">
        <v>52.99</v>
      </c>
      <c r="J1641" s="0">
        <v>3</v>
      </c>
    </row>
    <row r="1642" spans="1:10" customHeight="0">
      <c r="A1642" s="0">
        <f>HYPERLINK("https://dl.dropboxusercontent.com/scl/fi/facuacv9mw6evbugjtv8q/112959-af.jpg?rlkey=afgcauhp259dhs1k8oegg2urp&amp;dl=0","Click to download Image")</f>
      </c>
      <c r="B1642" s="0">
        <f>HYPERLINK("https://dl.dropboxusercontent.com/scl/fi/zt6rr4s1v877c13bb8u07/womens-hoodie-and-sweatshirt-size-chartstierney.jpg?rlkey=wo8zuxni1v0x7sd9039xez75j&amp;dl=0","Click to download SizeChart")</f>
      </c>
      <c r="C1642" s="0" t="inlineStr">
        <is>
          <t>Tierney Women's Hoodie</t>
        </is>
      </c>
      <c r="D1642" s="0" t="inlineStr">
        <is>
          <t>'112959</t>
        </is>
      </c>
      <c r="E1642" s="0" t="inlineStr">
        <is>
          <t>UNI TIERNEY W GOLD STRIPES:112959E-2XL</t>
        </is>
      </c>
      <c r="F1642" s="0" t="inlineStr">
        <is>
          <t>'802112959081</t>
        </is>
      </c>
      <c r="G1642" s="0" t="inlineStr">
        <is>
          <t>WOMENS</t>
        </is>
      </c>
      <c r="H1642" s="0" t="inlineStr">
        <is>
          <t>2XL</t>
        </is>
      </c>
      <c r="I1642" s="0">
        <v>54.99</v>
      </c>
      <c r="J1642" s="0">
        <v>7</v>
      </c>
    </row>
    <row r="1643" spans="1:10" customHeight="0">
      <c r="A1643" s="0">
        <f>HYPERLINK("https://dl.dropboxusercontent.com/scl/fi/facuacv9mw6evbugjtv8q/112959-af.jpg?rlkey=afgcauhp259dhs1k8oegg2urp&amp;dl=0","Click to download Image")</f>
      </c>
      <c r="B1643" s="0">
        <f>HYPERLINK("https://dl.dropboxusercontent.com/scl/fi/zt6rr4s1v877c13bb8u07/womens-hoodie-and-sweatshirt-size-chartstierney.jpg?rlkey=wo8zuxni1v0x7sd9039xez75j&amp;dl=0","Click to download SizeChart")</f>
      </c>
      <c r="C1643" s="0" t="inlineStr">
        <is>
          <t>Tierney Women's Hoodie</t>
        </is>
      </c>
      <c r="D1643" s="0" t="inlineStr">
        <is>
          <t>'112959</t>
        </is>
      </c>
      <c r="E1643" s="0" t="inlineStr">
        <is>
          <t>UNI TIERNEY W GOLD STRIPES:112959F-3XL</t>
        </is>
      </c>
      <c r="F1643" s="0" t="inlineStr">
        <is>
          <t>'802112959098</t>
        </is>
      </c>
      <c r="G1643" s="0" t="inlineStr">
        <is>
          <t>WOMENS</t>
        </is>
      </c>
      <c r="H1643" s="0" t="inlineStr">
        <is>
          <t>3XL</t>
        </is>
      </c>
      <c r="I1643" s="0">
        <v>54.99</v>
      </c>
      <c r="J1643" s="0">
        <v>5</v>
      </c>
    </row>
    <row r="1644" spans="1:10" customHeight="0">
      <c r="A1644" s="0">
        <f>HYPERLINK("https://dl.dropboxusercontent.com/scl/fi/facuacv9mw6evbugjtv8q/112959-af.jpg?rlkey=afgcauhp259dhs1k8oegg2urp&amp;dl=0","Click to download Image")</f>
      </c>
      <c r="B1644" s="0">
        <f>HYPERLINK("https://dl.dropboxusercontent.com/scl/fi/zt6rr4s1v877c13bb8u07/womens-hoodie-and-sweatshirt-size-chartstierney.jpg?rlkey=wo8zuxni1v0x7sd9039xez75j&amp;dl=0","Click to download SizeChart")</f>
      </c>
      <c r="C1644" s="0" t="inlineStr">
        <is>
          <t>Tierney Women's Hoodie</t>
        </is>
      </c>
      <c r="D1644" s="0" t="inlineStr">
        <is>
          <t>'112959</t>
        </is>
      </c>
      <c r="E1644" s="0" t="inlineStr">
        <is>
          <t>UNI TIERNEY W GOLD STRIPES 12 PACK:112959Z-12PK</t>
        </is>
      </c>
      <c r="F1644" s="0" t="inlineStr">
        <is>
          <t>'802112959999</t>
        </is>
      </c>
      <c r="G1644" s="0" t="inlineStr">
        <is>
          <t>WOMENS</t>
        </is>
      </c>
      <c r="H1644" s="0" t="inlineStr">
        <is>
          <t>12 PACK</t>
        </is>
      </c>
      <c r="I1644" s="0">
        <v>611.88</v>
      </c>
      <c r="J1644" s="0">
        <v>0</v>
      </c>
    </row>
    <row r="1645" spans="1:10" customHeight="0">
      <c r="A1645" s="0">
        <f>HYPERLINK("https://dl.dropboxusercontent.com/scl/fi/bukz1fmlh3kv9llq4ybrx/114564-af.jpg?rlkey=s1cywgcosx871ymwhfktkssz8&amp;dl=0","Click to download Image")</f>
      </c>
      <c r="B1645" s="0">
        <f>HYPERLINK("https://dl.dropboxusercontent.com/scl/fi/j6u7dskuhl9egl3q7dr7y/womens-hoodie-and-sweatshirt-size-chartstula.jpg?rlkey=z2yfdq1kmqd7i9ylmqp0e4jpo&amp;dl=0","Click to download SizeChart")</f>
      </c>
      <c r="C1645" s="0" t="inlineStr">
        <is>
          <t>Tula Women's Cowl Neck Hoodie</t>
        </is>
      </c>
      <c r="D1645" s="0" t="inlineStr">
        <is>
          <t>'114564</t>
        </is>
      </c>
      <c r="E1645" s="0" t="inlineStr">
        <is>
          <t>UNI TULA W GREY:114564A-S</t>
        </is>
      </c>
      <c r="F1645" s="0" t="inlineStr">
        <is>
          <t>'802114564047</t>
        </is>
      </c>
      <c r="G1645" s="0" t="inlineStr">
        <is>
          <t>WOMENS</t>
        </is>
      </c>
      <c r="H1645" s="0" t="inlineStr">
        <is>
          <t>S</t>
        </is>
      </c>
      <c r="I1645" s="0">
        <v>42.99</v>
      </c>
      <c r="J1645" s="0">
        <v>4</v>
      </c>
    </row>
    <row r="1646" spans="1:10" customHeight="0">
      <c r="A1646" s="0">
        <f>HYPERLINK("https://dl.dropboxusercontent.com/scl/fi/bukz1fmlh3kv9llq4ybrx/114564-af.jpg?rlkey=s1cywgcosx871ymwhfktkssz8&amp;dl=0","Click to download Image")</f>
      </c>
      <c r="B1646" s="0">
        <f>HYPERLINK("https://dl.dropboxusercontent.com/scl/fi/j6u7dskuhl9egl3q7dr7y/womens-hoodie-and-sweatshirt-size-chartstula.jpg?rlkey=z2yfdq1kmqd7i9ylmqp0e4jpo&amp;dl=0","Click to download SizeChart")</f>
      </c>
      <c r="C1646" s="0" t="inlineStr">
        <is>
          <t>Tula Women's Cowl Neck Hoodie</t>
        </is>
      </c>
      <c r="D1646" s="0" t="inlineStr">
        <is>
          <t>'114564</t>
        </is>
      </c>
      <c r="E1646" s="0" t="inlineStr">
        <is>
          <t>UNI TULA W GREY:114564B-M</t>
        </is>
      </c>
      <c r="F1646" s="0" t="inlineStr">
        <is>
          <t>'802114564054</t>
        </is>
      </c>
      <c r="G1646" s="0" t="inlineStr">
        <is>
          <t>WOMENS</t>
        </is>
      </c>
      <c r="H1646" s="0" t="inlineStr">
        <is>
          <t>M</t>
        </is>
      </c>
      <c r="I1646" s="0">
        <v>42.99</v>
      </c>
      <c r="J1646" s="0">
        <v>11</v>
      </c>
    </row>
    <row r="1647" spans="1:10" customHeight="0">
      <c r="A1647" s="0">
        <f>HYPERLINK("https://dl.dropboxusercontent.com/scl/fi/bukz1fmlh3kv9llq4ybrx/114564-af.jpg?rlkey=s1cywgcosx871ymwhfktkssz8&amp;dl=0","Click to download Image")</f>
      </c>
      <c r="B1647" s="0">
        <f>HYPERLINK("https://dl.dropboxusercontent.com/scl/fi/j6u7dskuhl9egl3q7dr7y/womens-hoodie-and-sweatshirt-size-chartstula.jpg?rlkey=z2yfdq1kmqd7i9ylmqp0e4jpo&amp;dl=0","Click to download SizeChart")</f>
      </c>
      <c r="C1647" s="0" t="inlineStr">
        <is>
          <t>Tula Women's Cowl Neck Hoodie</t>
        </is>
      </c>
      <c r="D1647" s="0" t="inlineStr">
        <is>
          <t>'114564</t>
        </is>
      </c>
      <c r="E1647" s="0" t="inlineStr">
        <is>
          <t>UNI TULA W GREY:114564C-L</t>
        </is>
      </c>
      <c r="F1647" s="0" t="inlineStr">
        <is>
          <t>'802114564061</t>
        </is>
      </c>
      <c r="G1647" s="0" t="inlineStr">
        <is>
          <t>WOMENS</t>
        </is>
      </c>
      <c r="H1647" s="0" t="inlineStr">
        <is>
          <t>L</t>
        </is>
      </c>
      <c r="I1647" s="0">
        <v>42.99</v>
      </c>
      <c r="J1647" s="0">
        <v>9</v>
      </c>
    </row>
    <row r="1648" spans="1:10" customHeight="0">
      <c r="A1648" s="0">
        <f>HYPERLINK("https://dl.dropboxusercontent.com/scl/fi/bukz1fmlh3kv9llq4ybrx/114564-af.jpg?rlkey=s1cywgcosx871ymwhfktkssz8&amp;dl=0","Click to download Image")</f>
      </c>
      <c r="B1648" s="0">
        <f>HYPERLINK("https://dl.dropboxusercontent.com/scl/fi/j6u7dskuhl9egl3q7dr7y/womens-hoodie-and-sweatshirt-size-chartstula.jpg?rlkey=z2yfdq1kmqd7i9ylmqp0e4jpo&amp;dl=0","Click to download SizeChart")</f>
      </c>
      <c r="C1648" s="0" t="inlineStr">
        <is>
          <t>Tula Women's Cowl Neck Hoodie</t>
        </is>
      </c>
      <c r="D1648" s="0" t="inlineStr">
        <is>
          <t>'114564</t>
        </is>
      </c>
      <c r="E1648" s="0" t="inlineStr">
        <is>
          <t>UNI TULA W GREY:114564D-XL</t>
        </is>
      </c>
      <c r="F1648" s="0" t="inlineStr">
        <is>
          <t>'802114564078</t>
        </is>
      </c>
      <c r="G1648" s="0" t="inlineStr">
        <is>
          <t>WOMENS</t>
        </is>
      </c>
      <c r="H1648" s="0" t="inlineStr">
        <is>
          <t>XL</t>
        </is>
      </c>
      <c r="I1648" s="0">
        <v>42.99</v>
      </c>
      <c r="J1648" s="0">
        <v>0</v>
      </c>
    </row>
    <row r="1649" spans="1:10" customHeight="0">
      <c r="A1649" s="0">
        <f>HYPERLINK("https://dl.dropboxusercontent.com/scl/fi/bukz1fmlh3kv9llq4ybrx/114564-af.jpg?rlkey=s1cywgcosx871ymwhfktkssz8&amp;dl=0","Click to download Image")</f>
      </c>
      <c r="B1649" s="0">
        <f>HYPERLINK("https://dl.dropboxusercontent.com/scl/fi/j6u7dskuhl9egl3q7dr7y/womens-hoodie-and-sweatshirt-size-chartstula.jpg?rlkey=z2yfdq1kmqd7i9ylmqp0e4jpo&amp;dl=0","Click to download SizeChart")</f>
      </c>
      <c r="C1649" s="0" t="inlineStr">
        <is>
          <t>Tula Women's Cowl Neck Hoodie</t>
        </is>
      </c>
      <c r="D1649" s="0" t="inlineStr">
        <is>
          <t>'114564</t>
        </is>
      </c>
      <c r="E1649" s="0" t="inlineStr">
        <is>
          <t>UNI TULA W GREY:114564E-2XL</t>
        </is>
      </c>
      <c r="F1649" s="0" t="inlineStr">
        <is>
          <t>'802114564085</t>
        </is>
      </c>
      <c r="G1649" s="0" t="inlineStr">
        <is>
          <t>WOMENS</t>
        </is>
      </c>
      <c r="H1649" s="0" t="inlineStr">
        <is>
          <t>2XL</t>
        </is>
      </c>
      <c r="I1649" s="0">
        <v>44.99</v>
      </c>
      <c r="J1649" s="0">
        <v>1</v>
      </c>
    </row>
    <row r="1650" spans="1:10" customHeight="0">
      <c r="A1650" s="0">
        <f>HYPERLINK("https://dl.dropboxusercontent.com/scl/fi/bukz1fmlh3kv9llq4ybrx/114564-af.jpg?rlkey=s1cywgcosx871ymwhfktkssz8&amp;dl=0","Click to download Image")</f>
      </c>
      <c r="B1650" s="0">
        <f>HYPERLINK("https://dl.dropboxusercontent.com/scl/fi/j6u7dskuhl9egl3q7dr7y/womens-hoodie-and-sweatshirt-size-chartstula.jpg?rlkey=z2yfdq1kmqd7i9ylmqp0e4jpo&amp;dl=0","Click to download SizeChart")</f>
      </c>
      <c r="C1650" s="0" t="inlineStr">
        <is>
          <t>Tula Women's Cowl Neck Hoodie</t>
        </is>
      </c>
      <c r="D1650" s="0" t="inlineStr">
        <is>
          <t>'114564</t>
        </is>
      </c>
      <c r="E1650" s="0" t="inlineStr">
        <is>
          <t>UNI TULA W GREY:114564F-3XL</t>
        </is>
      </c>
      <c r="F1650" s="0" t="inlineStr">
        <is>
          <t>'802114564092</t>
        </is>
      </c>
      <c r="G1650" s="0" t="inlineStr">
        <is>
          <t>WOMENS</t>
        </is>
      </c>
      <c r="H1650" s="0" t="inlineStr">
        <is>
          <t>3XL</t>
        </is>
      </c>
      <c r="I1650" s="0">
        <v>44.99</v>
      </c>
      <c r="J1650" s="0">
        <v>0</v>
      </c>
    </row>
    <row r="1651" spans="1:10" customHeight="0">
      <c r="A1651" s="0">
        <f>HYPERLINK("https://dl.dropboxusercontent.com/scl/fi/bukz1fmlh3kv9llq4ybrx/114564-af.jpg?rlkey=s1cywgcosx871ymwhfktkssz8&amp;dl=0","Click to download Image")</f>
      </c>
      <c r="B1651" s="0">
        <f>HYPERLINK("https://dl.dropboxusercontent.com/scl/fi/j6u7dskuhl9egl3q7dr7y/womens-hoodie-and-sweatshirt-size-chartstula.jpg?rlkey=z2yfdq1kmqd7i9ylmqp0e4jpo&amp;dl=0","Click to download SizeChart")</f>
      </c>
      <c r="C1651" s="0" t="inlineStr">
        <is>
          <t>Tula Women's Cowl Neck Hoodie</t>
        </is>
      </c>
      <c r="D1651" s="0" t="inlineStr">
        <is>
          <t>'114564</t>
        </is>
      </c>
      <c r="E1651" s="0" t="inlineStr">
        <is>
          <t>UNI TULA W GREY 12 PACK:114564Z-12PK</t>
        </is>
      </c>
      <c r="F1651" s="0" t="inlineStr">
        <is>
          <t>'802114564993</t>
        </is>
      </c>
      <c r="G1651" s="0" t="inlineStr">
        <is>
          <t>WOMENS</t>
        </is>
      </c>
      <c r="H1651" s="0" t="inlineStr">
        <is>
          <t>12 PACK</t>
        </is>
      </c>
      <c r="I1651" s="0">
        <v>491.88</v>
      </c>
      <c r="J1651" s="0">
        <v>0</v>
      </c>
    </row>
    <row r="1652" spans="1:10" customHeight="0">
      <c r="A1652" s="0">
        <f>HYPERLINK("https://dl.dropboxusercontent.com/scl/fi/1bmhdybxwzhlzs7qxbc3r/121361-f.jpg?rlkey=lwts5wektt2mvwpp47d8fo2ts&amp;dl=0","Click to download Image")</f>
      </c>
      <c r="C1652" s="0" t="inlineStr">
        <is>
          <t>Accessory Case</t>
        </is>
      </c>
      <c r="D1652" s="0" t="inlineStr">
        <is>
          <t>'121361</t>
        </is>
      </c>
      <c r="E1652" s="0" t="inlineStr">
        <is>
          <t>UNI FACEMASK CASE:121361</t>
        </is>
      </c>
      <c r="F1652" s="0" t="inlineStr">
        <is>
          <t>'902121361018</t>
        </is>
      </c>
      <c r="I1652" s="0">
        <v>9.99</v>
      </c>
      <c r="J1652" s="0">
        <v>336</v>
      </c>
    </row>
    <row r="1653" spans="1:10" customHeight="0">
      <c r="A1653" s="0">
        <f>HYPERLINK("https://dl.dropboxusercontent.com/scl/fi/ojyvs7lqqsnklw49adzqw/uni.jpg?rlkey=ngbcsdo6cze1bts81hcvnulks&amp;dl=0","Click to download Image")</f>
      </c>
      <c r="B1653" s="0">
        <f>HYPERLINK("https://dl.dropboxusercontent.com/scl/fi/hp9azgxk1q9mhpm0a9m35/marta.jpg?rlkey=j01fx2qbmqwm1ou1jpch5anqd&amp;dl=0","Click to download SizeChart")</f>
      </c>
      <c r="C1653" s="0" t="inlineStr">
        <is>
          <t>Marta Womens Golf Polo</t>
        </is>
      </c>
      <c r="D1653" s="0" t="inlineStr">
        <is>
          <t>'113944</t>
        </is>
      </c>
      <c r="E1653" s="0" t="inlineStr">
        <is>
          <t>UNI MARTA WOMENS PURPLE:113944A-S</t>
        </is>
      </c>
      <c r="F1653" s="0" t="inlineStr">
        <is>
          <t>'802113944048</t>
        </is>
      </c>
      <c r="G1653" s="0" t="inlineStr">
        <is>
          <t>WOMENS</t>
        </is>
      </c>
      <c r="H1653" s="0" t="inlineStr">
        <is>
          <t>S</t>
        </is>
      </c>
      <c r="I1653" s="0">
        <v>40.98</v>
      </c>
      <c r="J1653" s="0">
        <v>4</v>
      </c>
    </row>
    <row r="1654" spans="1:10" customHeight="0">
      <c r="A1654" s="0">
        <f>HYPERLINK("https://dl.dropboxusercontent.com/scl/fi/ojyvs7lqqsnklw49adzqw/uni.jpg?rlkey=ngbcsdo6cze1bts81hcvnulks&amp;dl=0","Click to download Image")</f>
      </c>
      <c r="B1654" s="0">
        <f>HYPERLINK("https://dl.dropboxusercontent.com/scl/fi/hp9azgxk1q9mhpm0a9m35/marta.jpg?rlkey=j01fx2qbmqwm1ou1jpch5anqd&amp;dl=0","Click to download SizeChart")</f>
      </c>
      <c r="C1654" s="0" t="inlineStr">
        <is>
          <t>Marta Womens Golf Polo</t>
        </is>
      </c>
      <c r="D1654" s="0" t="inlineStr">
        <is>
          <t>'113944</t>
        </is>
      </c>
      <c r="E1654" s="0" t="inlineStr">
        <is>
          <t>UNI MARTA WOMENS PURPLE:113944B-M</t>
        </is>
      </c>
      <c r="F1654" s="0" t="inlineStr">
        <is>
          <t>'802113944055</t>
        </is>
      </c>
      <c r="G1654" s="0" t="inlineStr">
        <is>
          <t>WOMENS</t>
        </is>
      </c>
      <c r="H1654" s="0" t="inlineStr">
        <is>
          <t>M</t>
        </is>
      </c>
      <c r="I1654" s="0">
        <v>40.98</v>
      </c>
      <c r="J1654" s="0">
        <v>7</v>
      </c>
    </row>
    <row r="1655" spans="1:10" customHeight="0">
      <c r="A1655" s="0">
        <f>HYPERLINK("https://dl.dropboxusercontent.com/scl/fi/ojyvs7lqqsnklw49adzqw/uni.jpg?rlkey=ngbcsdo6cze1bts81hcvnulks&amp;dl=0","Click to download Image")</f>
      </c>
      <c r="B1655" s="0">
        <f>HYPERLINK("https://dl.dropboxusercontent.com/scl/fi/hp9azgxk1q9mhpm0a9m35/marta.jpg?rlkey=j01fx2qbmqwm1ou1jpch5anqd&amp;dl=0","Click to download SizeChart")</f>
      </c>
      <c r="C1655" s="0" t="inlineStr">
        <is>
          <t>Marta Womens Golf Polo</t>
        </is>
      </c>
      <c r="D1655" s="0" t="inlineStr">
        <is>
          <t>'113944</t>
        </is>
      </c>
      <c r="E1655" s="0" t="inlineStr">
        <is>
          <t>UNI MARTA WOMENS PURPLE:113944C-L</t>
        </is>
      </c>
      <c r="F1655" s="0" t="inlineStr">
        <is>
          <t>'802113944062</t>
        </is>
      </c>
      <c r="G1655" s="0" t="inlineStr">
        <is>
          <t>WOMENS</t>
        </is>
      </c>
      <c r="H1655" s="0" t="inlineStr">
        <is>
          <t>L</t>
        </is>
      </c>
      <c r="I1655" s="0">
        <v>40.98</v>
      </c>
      <c r="J1655" s="0">
        <v>8</v>
      </c>
    </row>
    <row r="1656" spans="1:10" customHeight="0">
      <c r="A1656" s="0">
        <f>HYPERLINK("https://dl.dropboxusercontent.com/scl/fi/ojyvs7lqqsnklw49adzqw/uni.jpg?rlkey=ngbcsdo6cze1bts81hcvnulks&amp;dl=0","Click to download Image")</f>
      </c>
      <c r="B1656" s="0">
        <f>HYPERLINK("https://dl.dropboxusercontent.com/scl/fi/hp9azgxk1q9mhpm0a9m35/marta.jpg?rlkey=j01fx2qbmqwm1ou1jpch5anqd&amp;dl=0","Click to download SizeChart")</f>
      </c>
      <c r="C1656" s="0" t="inlineStr">
        <is>
          <t>Marta Womens Golf Polo</t>
        </is>
      </c>
      <c r="D1656" s="0" t="inlineStr">
        <is>
          <t>'113944</t>
        </is>
      </c>
      <c r="E1656" s="0" t="inlineStr">
        <is>
          <t>UNI MARTA WOMENS PURPLE:113944D-XL</t>
        </is>
      </c>
      <c r="F1656" s="0" t="inlineStr">
        <is>
          <t>'802113944079</t>
        </is>
      </c>
      <c r="G1656" s="0" t="inlineStr">
        <is>
          <t>WOMENS</t>
        </is>
      </c>
      <c r="H1656" s="0" t="inlineStr">
        <is>
          <t>XL</t>
        </is>
      </c>
      <c r="I1656" s="0">
        <v>40.98</v>
      </c>
      <c r="J1656" s="0">
        <v>4</v>
      </c>
    </row>
    <row r="1657" spans="1:10" customHeight="0">
      <c r="A1657" s="0">
        <f>HYPERLINK("https://dl.dropboxusercontent.com/scl/fi/ojyvs7lqqsnklw49adzqw/uni.jpg?rlkey=ngbcsdo6cze1bts81hcvnulks&amp;dl=0","Click to download Image")</f>
      </c>
      <c r="B1657" s="0">
        <f>HYPERLINK("https://dl.dropboxusercontent.com/scl/fi/hp9azgxk1q9mhpm0a9m35/marta.jpg?rlkey=j01fx2qbmqwm1ou1jpch5anqd&amp;dl=0","Click to download SizeChart")</f>
      </c>
      <c r="C1657" s="0" t="inlineStr">
        <is>
          <t>Marta Womens Golf Polo</t>
        </is>
      </c>
      <c r="D1657" s="0" t="inlineStr">
        <is>
          <t>'113944</t>
        </is>
      </c>
      <c r="E1657" s="0" t="inlineStr">
        <is>
          <t>UNI MARTA WOMENS PURPLE:113944E-2XL</t>
        </is>
      </c>
      <c r="F1657" s="0" t="inlineStr">
        <is>
          <t>'802113944086</t>
        </is>
      </c>
      <c r="G1657" s="0" t="inlineStr">
        <is>
          <t>WOMENS</t>
        </is>
      </c>
      <c r="H1657" s="0" t="inlineStr">
        <is>
          <t>2XL</t>
        </is>
      </c>
      <c r="I1657" s="0">
        <v>42.98</v>
      </c>
      <c r="J1657" s="0">
        <v>1</v>
      </c>
    </row>
    <row r="1658" spans="1:10" customHeight="0">
      <c r="A1658" s="0">
        <f>HYPERLINK("https://dl.dropboxusercontent.com/scl/fi/ojyvs7lqqsnklw49adzqw/uni.jpg?rlkey=ngbcsdo6cze1bts81hcvnulks&amp;dl=0","Click to download Image")</f>
      </c>
      <c r="B1658" s="0">
        <f>HYPERLINK("https://dl.dropboxusercontent.com/scl/fi/hp9azgxk1q9mhpm0a9m35/marta.jpg?rlkey=j01fx2qbmqwm1ou1jpch5anqd&amp;dl=0","Click to download SizeChart")</f>
      </c>
      <c r="C1658" s="0" t="inlineStr">
        <is>
          <t>Marta Womens Golf Polo</t>
        </is>
      </c>
      <c r="D1658" s="0" t="inlineStr">
        <is>
          <t>'113944</t>
        </is>
      </c>
      <c r="E1658" s="0" t="inlineStr">
        <is>
          <t>UNI MARTA WOMENS PURPLE:113944F-3XL</t>
        </is>
      </c>
      <c r="F1658" s="0" t="inlineStr">
        <is>
          <t>'802113944093</t>
        </is>
      </c>
      <c r="G1658" s="0" t="inlineStr">
        <is>
          <t>WOMENS</t>
        </is>
      </c>
      <c r="H1658" s="0" t="inlineStr">
        <is>
          <t>3XL</t>
        </is>
      </c>
      <c r="I1658" s="0">
        <v>42.98</v>
      </c>
      <c r="J1658" s="0">
        <v>0</v>
      </c>
    </row>
    <row r="1659" spans="1:10" customHeight="0">
      <c r="A1659" s="0">
        <f>HYPERLINK("https://dl.dropboxusercontent.com/scl/fi/ojyvs7lqqsnklw49adzqw/uni.jpg?rlkey=ngbcsdo6cze1bts81hcvnulks&amp;dl=0","Click to download Image")</f>
      </c>
      <c r="B1659" s="0">
        <f>HYPERLINK("https://dl.dropboxusercontent.com/scl/fi/hp9azgxk1q9mhpm0a9m35/marta.jpg?rlkey=j01fx2qbmqwm1ou1jpch5anqd&amp;dl=0","Click to download SizeChart")</f>
      </c>
      <c r="C1659" s="0" t="inlineStr">
        <is>
          <t>Marta Womens Golf Polo</t>
        </is>
      </c>
      <c r="D1659" s="0" t="inlineStr">
        <is>
          <t>'113944</t>
        </is>
      </c>
      <c r="E1659" s="0" t="inlineStr">
        <is>
          <t>UNI MARTA WOMENS PURPLE 12 PACK:113944Z-12PK</t>
        </is>
      </c>
      <c r="F1659" s="0" t="inlineStr">
        <is>
          <t>'802113944994</t>
        </is>
      </c>
      <c r="G1659" s="0" t="inlineStr">
        <is>
          <t>WOMENS</t>
        </is>
      </c>
      <c r="H1659" s="0" t="inlineStr">
        <is>
          <t>12 PACK</t>
        </is>
      </c>
      <c r="I1659" s="0">
        <v>473.76</v>
      </c>
      <c r="J1659" s="0">
        <v>0</v>
      </c>
    </row>
    <row r="1660" spans="1:10" customHeight="0">
      <c r="A1660" s="0">
        <f>HYPERLINK("https://dl.dropboxusercontent.com/scl/fi/gzs52otshv6xp6csqunl3/uni.jpg?rlkey=rw19wcjw8sn5a203ehio4mhuz&amp;dl=0","Click to download Image")</f>
      </c>
      <c r="B1660" s="0">
        <f>HYPERLINK("https://dl.dropboxusercontent.com/scl/fi/fbp8bvgw5g2i93grch2vd/mens-polo-size-chartsbrent.jpg?rlkey=rpxyawf7o9i3b2ri9qpnyfutr&amp;dl=0","Click to download SizeChart")</f>
      </c>
      <c r="C1660" s="0" t="inlineStr">
        <is>
          <t>Victor Mens Golf Polo</t>
        </is>
      </c>
      <c r="D1660" s="0" t="inlineStr">
        <is>
          <t>'113953</t>
        </is>
      </c>
      <c r="E1660" s="0" t="inlineStr">
        <is>
          <t>UNI VICTOR M GREY:113953A-S</t>
        </is>
      </c>
      <c r="F1660" s="0" t="inlineStr">
        <is>
          <t>'802113953040</t>
        </is>
      </c>
      <c r="G1660" s="0" t="inlineStr">
        <is>
          <t>MENS</t>
        </is>
      </c>
      <c r="H1660" s="0" t="inlineStr">
        <is>
          <t>S</t>
        </is>
      </c>
      <c r="I1660" s="0">
        <v>40.98</v>
      </c>
      <c r="J1660" s="0">
        <v>3</v>
      </c>
    </row>
    <row r="1661" spans="1:10" customHeight="0">
      <c r="A1661" s="0">
        <f>HYPERLINK("https://dl.dropboxusercontent.com/scl/fi/gzs52otshv6xp6csqunl3/uni.jpg?rlkey=rw19wcjw8sn5a203ehio4mhuz&amp;dl=0","Click to download Image")</f>
      </c>
      <c r="B1661" s="0">
        <f>HYPERLINK("https://dl.dropboxusercontent.com/scl/fi/fbp8bvgw5g2i93grch2vd/mens-polo-size-chartsbrent.jpg?rlkey=rpxyawf7o9i3b2ri9qpnyfutr&amp;dl=0","Click to download SizeChart")</f>
      </c>
      <c r="C1661" s="0" t="inlineStr">
        <is>
          <t>Victor Mens Golf Polo</t>
        </is>
      </c>
      <c r="D1661" s="0" t="inlineStr">
        <is>
          <t>'113953</t>
        </is>
      </c>
      <c r="E1661" s="0" t="inlineStr">
        <is>
          <t>UNI VICTOR M GREY:113953B-M</t>
        </is>
      </c>
      <c r="F1661" s="0" t="inlineStr">
        <is>
          <t>'802113953057</t>
        </is>
      </c>
      <c r="G1661" s="0" t="inlineStr">
        <is>
          <t>MENS</t>
        </is>
      </c>
      <c r="H1661" s="0" t="inlineStr">
        <is>
          <t>M</t>
        </is>
      </c>
      <c r="I1661" s="0">
        <v>40.98</v>
      </c>
      <c r="J1661" s="0">
        <v>4</v>
      </c>
    </row>
    <row r="1662" spans="1:10" customHeight="0">
      <c r="A1662" s="0">
        <f>HYPERLINK("https://dl.dropboxusercontent.com/scl/fi/gzs52otshv6xp6csqunl3/uni.jpg?rlkey=rw19wcjw8sn5a203ehio4mhuz&amp;dl=0","Click to download Image")</f>
      </c>
      <c r="B1662" s="0">
        <f>HYPERLINK("https://dl.dropboxusercontent.com/scl/fi/fbp8bvgw5g2i93grch2vd/mens-polo-size-chartsbrent.jpg?rlkey=rpxyawf7o9i3b2ri9qpnyfutr&amp;dl=0","Click to download SizeChart")</f>
      </c>
      <c r="C1662" s="0" t="inlineStr">
        <is>
          <t>Victor Mens Golf Polo</t>
        </is>
      </c>
      <c r="D1662" s="0" t="inlineStr">
        <is>
          <t>'113953</t>
        </is>
      </c>
      <c r="E1662" s="0" t="inlineStr">
        <is>
          <t>UNI VICTOR M GREY:113953C-L</t>
        </is>
      </c>
      <c r="F1662" s="0" t="inlineStr">
        <is>
          <t>'802113953064</t>
        </is>
      </c>
      <c r="G1662" s="0" t="inlineStr">
        <is>
          <t>MENS</t>
        </is>
      </c>
      <c r="H1662" s="0" t="inlineStr">
        <is>
          <t>L</t>
        </is>
      </c>
      <c r="I1662" s="0">
        <v>40.98</v>
      </c>
      <c r="J1662" s="0">
        <v>4</v>
      </c>
    </row>
    <row r="1663" spans="1:10" customHeight="0">
      <c r="A1663" s="0">
        <f>HYPERLINK("https://dl.dropboxusercontent.com/scl/fi/gzs52otshv6xp6csqunl3/uni.jpg?rlkey=rw19wcjw8sn5a203ehio4mhuz&amp;dl=0","Click to download Image")</f>
      </c>
      <c r="B1663" s="0">
        <f>HYPERLINK("https://dl.dropboxusercontent.com/scl/fi/fbp8bvgw5g2i93grch2vd/mens-polo-size-chartsbrent.jpg?rlkey=rpxyawf7o9i3b2ri9qpnyfutr&amp;dl=0","Click to download SizeChart")</f>
      </c>
      <c r="C1663" s="0" t="inlineStr">
        <is>
          <t>Victor Mens Golf Polo</t>
        </is>
      </c>
      <c r="D1663" s="0" t="inlineStr">
        <is>
          <t>'113953</t>
        </is>
      </c>
      <c r="E1663" s="0" t="inlineStr">
        <is>
          <t>UNI VICTOR M GREY:113953D-XL</t>
        </is>
      </c>
      <c r="F1663" s="0" t="inlineStr">
        <is>
          <t>'802113953071</t>
        </is>
      </c>
      <c r="G1663" s="0" t="inlineStr">
        <is>
          <t>MENS</t>
        </is>
      </c>
      <c r="H1663" s="0" t="inlineStr">
        <is>
          <t>XL</t>
        </is>
      </c>
      <c r="I1663" s="0">
        <v>40.98</v>
      </c>
      <c r="J1663" s="0">
        <v>7</v>
      </c>
    </row>
    <row r="1664" spans="1:10" customHeight="0">
      <c r="A1664" s="0">
        <f>HYPERLINK("https://dl.dropboxusercontent.com/scl/fi/gzs52otshv6xp6csqunl3/uni.jpg?rlkey=rw19wcjw8sn5a203ehio4mhuz&amp;dl=0","Click to download Image")</f>
      </c>
      <c r="B1664" s="0">
        <f>HYPERLINK("https://dl.dropboxusercontent.com/scl/fi/fbp8bvgw5g2i93grch2vd/mens-polo-size-chartsbrent.jpg?rlkey=rpxyawf7o9i3b2ri9qpnyfutr&amp;dl=0","Click to download SizeChart")</f>
      </c>
      <c r="C1664" s="0" t="inlineStr">
        <is>
          <t>Victor Mens Golf Polo</t>
        </is>
      </c>
      <c r="D1664" s="0" t="inlineStr">
        <is>
          <t>'113953</t>
        </is>
      </c>
      <c r="E1664" s="0" t="inlineStr">
        <is>
          <t>UNI VICTOR M GREY:113953E-2XL</t>
        </is>
      </c>
      <c r="F1664" s="0" t="inlineStr">
        <is>
          <t>'802113953088</t>
        </is>
      </c>
      <c r="G1664" s="0" t="inlineStr">
        <is>
          <t>MENS</t>
        </is>
      </c>
      <c r="H1664" s="0" t="inlineStr">
        <is>
          <t>2XL</t>
        </is>
      </c>
      <c r="I1664" s="0">
        <v>42.98</v>
      </c>
      <c r="J1664" s="0">
        <v>3</v>
      </c>
    </row>
    <row r="1665" spans="1:10" customHeight="0">
      <c r="A1665" s="0">
        <f>HYPERLINK("https://dl.dropboxusercontent.com/scl/fi/gzs52otshv6xp6csqunl3/uni.jpg?rlkey=rw19wcjw8sn5a203ehio4mhuz&amp;dl=0","Click to download Image")</f>
      </c>
      <c r="B1665" s="0">
        <f>HYPERLINK("https://dl.dropboxusercontent.com/scl/fi/fbp8bvgw5g2i93grch2vd/mens-polo-size-chartsbrent.jpg?rlkey=rpxyawf7o9i3b2ri9qpnyfutr&amp;dl=0","Click to download SizeChart")</f>
      </c>
      <c r="C1665" s="0" t="inlineStr">
        <is>
          <t>Victor Mens Golf Polo</t>
        </is>
      </c>
      <c r="D1665" s="0" t="inlineStr">
        <is>
          <t>'113953</t>
        </is>
      </c>
      <c r="E1665" s="0" t="inlineStr">
        <is>
          <t>UNI VICTOR M GREY:113953F-3XL</t>
        </is>
      </c>
      <c r="F1665" s="0" t="inlineStr">
        <is>
          <t>'802113953095</t>
        </is>
      </c>
      <c r="G1665" s="0" t="inlineStr">
        <is>
          <t>MENS</t>
        </is>
      </c>
      <c r="H1665" s="0" t="inlineStr">
        <is>
          <t>3XL</t>
        </is>
      </c>
      <c r="I1665" s="0">
        <v>42.98</v>
      </c>
      <c r="J1665" s="0">
        <v>1</v>
      </c>
    </row>
    <row r="1666" spans="1:10" customHeight="0">
      <c r="A1666" s="0">
        <f>HYPERLINK("https://dl.dropboxusercontent.com/scl/fi/gzs52otshv6xp6csqunl3/uni.jpg?rlkey=rw19wcjw8sn5a203ehio4mhuz&amp;dl=0","Click to download Image")</f>
      </c>
      <c r="B1666" s="0">
        <f>HYPERLINK("https://dl.dropboxusercontent.com/scl/fi/fbp8bvgw5g2i93grch2vd/mens-polo-size-chartsbrent.jpg?rlkey=rpxyawf7o9i3b2ri9qpnyfutr&amp;dl=0","Click to download SizeChart")</f>
      </c>
      <c r="C1666" s="0" t="inlineStr">
        <is>
          <t>Victor Mens Golf Polo</t>
        </is>
      </c>
      <c r="D1666" s="0" t="inlineStr">
        <is>
          <t>'113953</t>
        </is>
      </c>
      <c r="E1666" s="0" t="inlineStr">
        <is>
          <t>UNI VICTOR M GREY 12 PACK:113953Z-12PK</t>
        </is>
      </c>
      <c r="F1666" s="0" t="inlineStr">
        <is>
          <t>'802113953996</t>
        </is>
      </c>
      <c r="G1666" s="0" t="inlineStr">
        <is>
          <t>MENS</t>
        </is>
      </c>
      <c r="H1666" s="0" t="inlineStr">
        <is>
          <t>12 PACK</t>
        </is>
      </c>
      <c r="I1666" s="0">
        <v>399.36</v>
      </c>
      <c r="J1666" s="0">
        <v>0</v>
      </c>
    </row>
    <row r="1667" spans="1:10" customHeight="0">
      <c r="A1667" s="0">
        <f>HYPERLINK("https://dl.dropboxusercontent.com/scl/fi/6jwwbqah78y7xopli5mrc/111008-f.jpg?rlkey=1e0b5udf9x6lxal142ppn9ggq&amp;dl=0","Click to download Image")</f>
      </c>
      <c r="B1667" s="0">
        <f>HYPERLINK("https://dl.dropboxusercontent.com/scl/fi/i2vx4jxakqyodbbziil6e/mens-polo-size-chartsbrent.jpg?rlkey=39vc2b3fxbv03ycjkp4kcasvm&amp;dl=0","Click to download SizeChart")</f>
      </c>
      <c r="C1667" s="0" t="inlineStr">
        <is>
          <t>Evanston Mens Polo</t>
        </is>
      </c>
      <c r="D1667" s="0" t="inlineStr">
        <is>
          <t>'111008</t>
        </is>
      </c>
      <c r="E1667" s="0" t="inlineStr">
        <is>
          <t>UNI EVANSTON BLACK:111008A-S</t>
        </is>
      </c>
      <c r="F1667" s="0" t="inlineStr">
        <is>
          <t>'802111008049</t>
        </is>
      </c>
      <c r="G1667" s="0" t="inlineStr">
        <is>
          <t>MENS</t>
        </is>
      </c>
      <c r="H1667" s="0" t="inlineStr">
        <is>
          <t>S</t>
        </is>
      </c>
      <c r="I1667" s="0">
        <v>39.99</v>
      </c>
      <c r="J1667" s="0">
        <v>6</v>
      </c>
    </row>
    <row r="1668" spans="1:10" customHeight="0">
      <c r="A1668" s="0">
        <f>HYPERLINK("https://dl.dropboxusercontent.com/scl/fi/6jwwbqah78y7xopli5mrc/111008-f.jpg?rlkey=1e0b5udf9x6lxal142ppn9ggq&amp;dl=0","Click to download Image")</f>
      </c>
      <c r="B1668" s="0">
        <f>HYPERLINK("https://dl.dropboxusercontent.com/scl/fi/i2vx4jxakqyodbbziil6e/mens-polo-size-chartsbrent.jpg?rlkey=39vc2b3fxbv03ycjkp4kcasvm&amp;dl=0","Click to download SizeChart")</f>
      </c>
      <c r="C1668" s="0" t="inlineStr">
        <is>
          <t>Evanston Mens Polo</t>
        </is>
      </c>
      <c r="D1668" s="0" t="inlineStr">
        <is>
          <t>'111008</t>
        </is>
      </c>
      <c r="E1668" s="0" t="inlineStr">
        <is>
          <t>UNI EVANSTON BLACK:111008B-M</t>
        </is>
      </c>
      <c r="F1668" s="0" t="inlineStr">
        <is>
          <t>'802111008056</t>
        </is>
      </c>
      <c r="G1668" s="0" t="inlineStr">
        <is>
          <t>MENS</t>
        </is>
      </c>
      <c r="H1668" s="0" t="inlineStr">
        <is>
          <t>M</t>
        </is>
      </c>
      <c r="I1668" s="0">
        <v>39.99</v>
      </c>
      <c r="J1668" s="0">
        <v>10</v>
      </c>
    </row>
    <row r="1669" spans="1:10" customHeight="0">
      <c r="A1669" s="0">
        <f>HYPERLINK("https://dl.dropboxusercontent.com/scl/fi/6jwwbqah78y7xopli5mrc/111008-f.jpg?rlkey=1e0b5udf9x6lxal142ppn9ggq&amp;dl=0","Click to download Image")</f>
      </c>
      <c r="B1669" s="0">
        <f>HYPERLINK("https://dl.dropboxusercontent.com/scl/fi/i2vx4jxakqyodbbziil6e/mens-polo-size-chartsbrent.jpg?rlkey=39vc2b3fxbv03ycjkp4kcasvm&amp;dl=0","Click to download SizeChart")</f>
      </c>
      <c r="C1669" s="0" t="inlineStr">
        <is>
          <t>Evanston Mens Polo</t>
        </is>
      </c>
      <c r="D1669" s="0" t="inlineStr">
        <is>
          <t>'111008</t>
        </is>
      </c>
      <c r="E1669" s="0" t="inlineStr">
        <is>
          <t>UNI EVANSTON BLACK:111008C-L</t>
        </is>
      </c>
      <c r="F1669" s="0" t="inlineStr">
        <is>
          <t>'802111008063</t>
        </is>
      </c>
      <c r="G1669" s="0" t="inlineStr">
        <is>
          <t>MENS</t>
        </is>
      </c>
      <c r="H1669" s="0" t="inlineStr">
        <is>
          <t>L</t>
        </is>
      </c>
      <c r="I1669" s="0">
        <v>39.99</v>
      </c>
      <c r="J1669" s="0">
        <v>0</v>
      </c>
    </row>
    <row r="1670" spans="1:10" customHeight="0">
      <c r="A1670" s="0">
        <f>HYPERLINK("https://dl.dropboxusercontent.com/scl/fi/6jwwbqah78y7xopli5mrc/111008-f.jpg?rlkey=1e0b5udf9x6lxal142ppn9ggq&amp;dl=0","Click to download Image")</f>
      </c>
      <c r="B1670" s="0">
        <f>HYPERLINK("https://dl.dropboxusercontent.com/scl/fi/i2vx4jxakqyodbbziil6e/mens-polo-size-chartsbrent.jpg?rlkey=39vc2b3fxbv03ycjkp4kcasvm&amp;dl=0","Click to download SizeChart")</f>
      </c>
      <c r="C1670" s="0" t="inlineStr">
        <is>
          <t>Evanston Mens Polo</t>
        </is>
      </c>
      <c r="D1670" s="0" t="inlineStr">
        <is>
          <t>'111008</t>
        </is>
      </c>
      <c r="E1670" s="0" t="inlineStr">
        <is>
          <t>UNI EVANSTON BLACK:111008D-XL</t>
        </is>
      </c>
      <c r="F1670" s="0" t="inlineStr">
        <is>
          <t>'802111008070</t>
        </is>
      </c>
      <c r="G1670" s="0" t="inlineStr">
        <is>
          <t>MENS</t>
        </is>
      </c>
      <c r="H1670" s="0" t="inlineStr">
        <is>
          <t>XL</t>
        </is>
      </c>
      <c r="I1670" s="0">
        <v>39.99</v>
      </c>
      <c r="J1670" s="0">
        <v>0</v>
      </c>
    </row>
    <row r="1671" spans="1:10" customHeight="0">
      <c r="A1671" s="0">
        <f>HYPERLINK("https://dl.dropboxusercontent.com/scl/fi/6jwwbqah78y7xopli5mrc/111008-f.jpg?rlkey=1e0b5udf9x6lxal142ppn9ggq&amp;dl=0","Click to download Image")</f>
      </c>
      <c r="B1671" s="0">
        <f>HYPERLINK("https://dl.dropboxusercontent.com/scl/fi/i2vx4jxakqyodbbziil6e/mens-polo-size-chartsbrent.jpg?rlkey=39vc2b3fxbv03ycjkp4kcasvm&amp;dl=0","Click to download SizeChart")</f>
      </c>
      <c r="C1671" s="0" t="inlineStr">
        <is>
          <t>Evanston Mens Polo</t>
        </is>
      </c>
      <c r="D1671" s="0" t="inlineStr">
        <is>
          <t>'111008</t>
        </is>
      </c>
      <c r="E1671" s="0" t="inlineStr">
        <is>
          <t>UNI EVANSTON BLACK:111008E-2XL</t>
        </is>
      </c>
      <c r="F1671" s="0" t="inlineStr">
        <is>
          <t>'802111008087</t>
        </is>
      </c>
      <c r="G1671" s="0" t="inlineStr">
        <is>
          <t>MENS</t>
        </is>
      </c>
      <c r="H1671" s="0" t="inlineStr">
        <is>
          <t>2XL</t>
        </is>
      </c>
      <c r="I1671" s="0">
        <v>41.99</v>
      </c>
      <c r="J1671" s="0">
        <v>2</v>
      </c>
    </row>
    <row r="1672" spans="1:10" customHeight="0">
      <c r="A1672" s="0">
        <f>HYPERLINK("https://dl.dropboxusercontent.com/scl/fi/6jwwbqah78y7xopli5mrc/111008-f.jpg?rlkey=1e0b5udf9x6lxal142ppn9ggq&amp;dl=0","Click to download Image")</f>
      </c>
      <c r="B1672" s="0">
        <f>HYPERLINK("https://dl.dropboxusercontent.com/scl/fi/i2vx4jxakqyodbbziil6e/mens-polo-size-chartsbrent.jpg?rlkey=39vc2b3fxbv03ycjkp4kcasvm&amp;dl=0","Click to download SizeChart")</f>
      </c>
      <c r="C1672" s="0" t="inlineStr">
        <is>
          <t>Evanston Mens Polo</t>
        </is>
      </c>
      <c r="D1672" s="0" t="inlineStr">
        <is>
          <t>'111008</t>
        </is>
      </c>
      <c r="E1672" s="0" t="inlineStr">
        <is>
          <t>UNI EVANSTON BLACK:111008F-3XL</t>
        </is>
      </c>
      <c r="F1672" s="0" t="inlineStr">
        <is>
          <t>'802111008094</t>
        </is>
      </c>
      <c r="G1672" s="0" t="inlineStr">
        <is>
          <t>MENS</t>
        </is>
      </c>
      <c r="H1672" s="0" t="inlineStr">
        <is>
          <t>3XL</t>
        </is>
      </c>
      <c r="I1672" s="0">
        <v>41.99</v>
      </c>
      <c r="J1672" s="0">
        <v>3</v>
      </c>
    </row>
    <row r="1673" spans="1:10" customHeight="0">
      <c r="A1673" s="0">
        <f>HYPERLINK("https://dl.dropboxusercontent.com/scl/fi/6jwwbqah78y7xopli5mrc/111008-f.jpg?rlkey=1e0b5udf9x6lxal142ppn9ggq&amp;dl=0","Click to download Image")</f>
      </c>
      <c r="B1673" s="0">
        <f>HYPERLINK("https://dl.dropboxusercontent.com/scl/fi/i2vx4jxakqyodbbziil6e/mens-polo-size-chartsbrent.jpg?rlkey=39vc2b3fxbv03ycjkp4kcasvm&amp;dl=0","Click to download SizeChart")</f>
      </c>
      <c r="C1673" s="0" t="inlineStr">
        <is>
          <t>Evanston Mens Polo</t>
        </is>
      </c>
      <c r="D1673" s="0" t="inlineStr">
        <is>
          <t>'111008</t>
        </is>
      </c>
      <c r="E1673" s="0" t="inlineStr">
        <is>
          <t>UNI EVANSTON BLACK 12 PACK:111008Z-12PK</t>
        </is>
      </c>
      <c r="F1673" s="0" t="inlineStr">
        <is>
          <t>'802111008995</t>
        </is>
      </c>
      <c r="G1673" s="0" t="inlineStr">
        <is>
          <t>MENS</t>
        </is>
      </c>
      <c r="H1673" s="0" t="inlineStr">
        <is>
          <t>12 PACK</t>
        </is>
      </c>
      <c r="I1673" s="0">
        <v>461.88</v>
      </c>
      <c r="J1673" s="0">
        <v>0</v>
      </c>
    </row>
    <row r="1674" spans="1:10" customHeight="0">
      <c r="A1674" s="0">
        <f>HYPERLINK("https://dl.dropboxusercontent.com/scl/fi/731eza5x0j2gu40xy8vpj/uni-af.jpg?rlkey=hsp28lw0t9kvmmncsypi07l0m&amp;dl=0","Click to download Image")</f>
      </c>
      <c r="B1674" s="0">
        <f>HYPERLINK("https://dl.dropboxusercontent.com/scl/fi/7eqqfhfkzxwbnbxw9foa4/mens-polo-size-chartsbruce.jpg?rlkey=e2vayzos0zzkth50bvlogdjit&amp;dl=0","Click to download SizeChart")</f>
      </c>
      <c r="C1674" s="0" t="inlineStr">
        <is>
          <t>Sherwood Men's Golf Polo</t>
        </is>
      </c>
      <c r="D1674" s="0" t="inlineStr">
        <is>
          <t>'113973</t>
        </is>
      </c>
      <c r="E1674" s="0" t="inlineStr">
        <is>
          <t>UNI SHERWOOD M PURPLE:113973A-S</t>
        </is>
      </c>
      <c r="F1674" s="0" t="inlineStr">
        <is>
          <t>'802113973048</t>
        </is>
      </c>
      <c r="G1674" s="0" t="inlineStr">
        <is>
          <t>MENS</t>
        </is>
      </c>
      <c r="H1674" s="0" t="inlineStr">
        <is>
          <t>S</t>
        </is>
      </c>
      <c r="I1674" s="0">
        <v>40.99</v>
      </c>
      <c r="J1674" s="0">
        <v>5</v>
      </c>
    </row>
    <row r="1675" spans="1:10" customHeight="0">
      <c r="A1675" s="0">
        <f>HYPERLINK("https://dl.dropboxusercontent.com/scl/fi/731eza5x0j2gu40xy8vpj/uni-af.jpg?rlkey=hsp28lw0t9kvmmncsypi07l0m&amp;dl=0","Click to download Image")</f>
      </c>
      <c r="B1675" s="0">
        <f>HYPERLINK("https://dl.dropboxusercontent.com/scl/fi/7eqqfhfkzxwbnbxw9foa4/mens-polo-size-chartsbruce.jpg?rlkey=e2vayzos0zzkth50bvlogdjit&amp;dl=0","Click to download SizeChart")</f>
      </c>
      <c r="C1675" s="0" t="inlineStr">
        <is>
          <t>Sherwood Men's Golf Polo</t>
        </is>
      </c>
      <c r="D1675" s="0" t="inlineStr">
        <is>
          <t>'113973</t>
        </is>
      </c>
      <c r="E1675" s="0" t="inlineStr">
        <is>
          <t>UNI SHERWOOD M PURPLE:113973B-M</t>
        </is>
      </c>
      <c r="F1675" s="0" t="inlineStr">
        <is>
          <t>'802113973055</t>
        </is>
      </c>
      <c r="G1675" s="0" t="inlineStr">
        <is>
          <t>MENS</t>
        </is>
      </c>
      <c r="H1675" s="0" t="inlineStr">
        <is>
          <t>M</t>
        </is>
      </c>
      <c r="I1675" s="0">
        <v>40.99</v>
      </c>
      <c r="J1675" s="0">
        <v>7</v>
      </c>
    </row>
    <row r="1676" spans="1:10" customHeight="0">
      <c r="A1676" s="0">
        <f>HYPERLINK("https://dl.dropboxusercontent.com/scl/fi/731eza5x0j2gu40xy8vpj/uni-af.jpg?rlkey=hsp28lw0t9kvmmncsypi07l0m&amp;dl=0","Click to download Image")</f>
      </c>
      <c r="B1676" s="0">
        <f>HYPERLINK("https://dl.dropboxusercontent.com/scl/fi/7eqqfhfkzxwbnbxw9foa4/mens-polo-size-chartsbruce.jpg?rlkey=e2vayzos0zzkth50bvlogdjit&amp;dl=0","Click to download SizeChart")</f>
      </c>
      <c r="C1676" s="0" t="inlineStr">
        <is>
          <t>Sherwood Men's Golf Polo</t>
        </is>
      </c>
      <c r="D1676" s="0" t="inlineStr">
        <is>
          <t>'113973</t>
        </is>
      </c>
      <c r="E1676" s="0" t="inlineStr">
        <is>
          <t>UNI SHERWOOD M PURPLE:113973C-L</t>
        </is>
      </c>
      <c r="F1676" s="0" t="inlineStr">
        <is>
          <t>'802113973062</t>
        </is>
      </c>
      <c r="G1676" s="0" t="inlineStr">
        <is>
          <t>MENS</t>
        </is>
      </c>
      <c r="H1676" s="0" t="inlineStr">
        <is>
          <t>L</t>
        </is>
      </c>
      <c r="I1676" s="0">
        <v>40.99</v>
      </c>
      <c r="J1676" s="0">
        <v>0</v>
      </c>
    </row>
    <row r="1677" spans="1:10" customHeight="0">
      <c r="A1677" s="0">
        <f>HYPERLINK("https://dl.dropboxusercontent.com/scl/fi/731eza5x0j2gu40xy8vpj/uni-af.jpg?rlkey=hsp28lw0t9kvmmncsypi07l0m&amp;dl=0","Click to download Image")</f>
      </c>
      <c r="B1677" s="0">
        <f>HYPERLINK("https://dl.dropboxusercontent.com/scl/fi/7eqqfhfkzxwbnbxw9foa4/mens-polo-size-chartsbruce.jpg?rlkey=e2vayzos0zzkth50bvlogdjit&amp;dl=0","Click to download SizeChart")</f>
      </c>
      <c r="C1677" s="0" t="inlineStr">
        <is>
          <t>Sherwood Men's Golf Polo</t>
        </is>
      </c>
      <c r="D1677" s="0" t="inlineStr">
        <is>
          <t>'113973</t>
        </is>
      </c>
      <c r="E1677" s="0" t="inlineStr">
        <is>
          <t>UNI SHERWOOD M PURPLE:113973D-XL</t>
        </is>
      </c>
      <c r="F1677" s="0" t="inlineStr">
        <is>
          <t>'802113973079</t>
        </is>
      </c>
      <c r="G1677" s="0" t="inlineStr">
        <is>
          <t>MENS</t>
        </is>
      </c>
      <c r="H1677" s="0" t="inlineStr">
        <is>
          <t>XL</t>
        </is>
      </c>
      <c r="I1677" s="0">
        <v>40.99</v>
      </c>
      <c r="J1677" s="0">
        <v>3</v>
      </c>
    </row>
    <row r="1678" spans="1:10" customHeight="0">
      <c r="A1678" s="0">
        <f>HYPERLINK("https://dl.dropboxusercontent.com/scl/fi/731eza5x0j2gu40xy8vpj/uni-af.jpg?rlkey=hsp28lw0t9kvmmncsypi07l0m&amp;dl=0","Click to download Image")</f>
      </c>
      <c r="B1678" s="0">
        <f>HYPERLINK("https://dl.dropboxusercontent.com/scl/fi/7eqqfhfkzxwbnbxw9foa4/mens-polo-size-chartsbruce.jpg?rlkey=e2vayzos0zzkth50bvlogdjit&amp;dl=0","Click to download SizeChart")</f>
      </c>
      <c r="C1678" s="0" t="inlineStr">
        <is>
          <t>Sherwood Men's Golf Polo</t>
        </is>
      </c>
      <c r="D1678" s="0" t="inlineStr">
        <is>
          <t>'113973</t>
        </is>
      </c>
      <c r="E1678" s="0" t="inlineStr">
        <is>
          <t>UNI SHERWOOD M PURPLE:113973E-2XL</t>
        </is>
      </c>
      <c r="F1678" s="0" t="inlineStr">
        <is>
          <t>'802113973086</t>
        </is>
      </c>
      <c r="G1678" s="0" t="inlineStr">
        <is>
          <t>MENS</t>
        </is>
      </c>
      <c r="H1678" s="0" t="inlineStr">
        <is>
          <t>2XL</t>
        </is>
      </c>
      <c r="I1678" s="0">
        <v>42.99</v>
      </c>
      <c r="J1678" s="0">
        <v>6</v>
      </c>
    </row>
    <row r="1679" spans="1:10" customHeight="0">
      <c r="A1679" s="0">
        <f>HYPERLINK("https://dl.dropboxusercontent.com/scl/fi/731eza5x0j2gu40xy8vpj/uni-af.jpg?rlkey=hsp28lw0t9kvmmncsypi07l0m&amp;dl=0","Click to download Image")</f>
      </c>
      <c r="B1679" s="0">
        <f>HYPERLINK("https://dl.dropboxusercontent.com/scl/fi/7eqqfhfkzxwbnbxw9foa4/mens-polo-size-chartsbruce.jpg?rlkey=e2vayzos0zzkth50bvlogdjit&amp;dl=0","Click to download SizeChart")</f>
      </c>
      <c r="C1679" s="0" t="inlineStr">
        <is>
          <t>Sherwood Men's Golf Polo</t>
        </is>
      </c>
      <c r="D1679" s="0" t="inlineStr">
        <is>
          <t>'113973</t>
        </is>
      </c>
      <c r="E1679" s="0" t="inlineStr">
        <is>
          <t>UNI SHERWOOD M PURPLE:113973F-3XL</t>
        </is>
      </c>
      <c r="F1679" s="0" t="inlineStr">
        <is>
          <t>'802113973093</t>
        </is>
      </c>
      <c r="G1679" s="0" t="inlineStr">
        <is>
          <t>MENS</t>
        </is>
      </c>
      <c r="H1679" s="0" t="inlineStr">
        <is>
          <t>3XL</t>
        </is>
      </c>
      <c r="I1679" s="0">
        <v>42.99</v>
      </c>
      <c r="J1679" s="0">
        <v>4</v>
      </c>
    </row>
    <row r="1680" spans="1:10" customHeight="0">
      <c r="A1680" s="0">
        <f>HYPERLINK("https://dl.dropboxusercontent.com/scl/fi/731eza5x0j2gu40xy8vpj/uni-af.jpg?rlkey=hsp28lw0t9kvmmncsypi07l0m&amp;dl=0","Click to download Image")</f>
      </c>
      <c r="B1680" s="0">
        <f>HYPERLINK("https://dl.dropboxusercontent.com/scl/fi/7eqqfhfkzxwbnbxw9foa4/mens-polo-size-chartsbruce.jpg?rlkey=e2vayzos0zzkth50bvlogdjit&amp;dl=0","Click to download SizeChart")</f>
      </c>
      <c r="C1680" s="0" t="inlineStr">
        <is>
          <t>Sherwood Men's Golf Polo</t>
        </is>
      </c>
      <c r="D1680" s="0" t="inlineStr">
        <is>
          <t>'113973</t>
        </is>
      </c>
      <c r="E1680" s="0" t="inlineStr">
        <is>
          <t>UNI SHERWOOD M PURPLE 12 PACKS:113973Z-12PK</t>
        </is>
      </c>
      <c r="F1680" s="0" t="inlineStr">
        <is>
          <t>'802113973994</t>
        </is>
      </c>
      <c r="G1680" s="0" t="inlineStr">
        <is>
          <t>MENS</t>
        </is>
      </c>
      <c r="H1680" s="0" t="inlineStr">
        <is>
          <t>12 PACK</t>
        </is>
      </c>
      <c r="I1680" s="0">
        <v>393.6</v>
      </c>
      <c r="J1680" s="0">
        <v>0</v>
      </c>
    </row>
    <row r="1681" spans="1:10" customHeight="0">
      <c r="A1681" s="0">
        <f>HYPERLINK("https://dl.dropboxusercontent.com/scl/fi/49h0mj3n74z5jmlhtzdc8/109595-af.jpg?rlkey=v2c7hd3waj35y3iv90zbm5x6m&amp;dl=0","Click to download Image")</f>
      </c>
      <c r="B1681" s="0">
        <f>HYPERLINK("https://dl.dropboxusercontent.com/scl/fi/btrdl5a1gmx0o911fmpyj/graphic-update22022-youth.jpg?rlkey=7rj398gp1064e7ppzzk3nk2b7&amp;dl=0","Click to download SizeChart")</f>
      </c>
      <c r="C1681" s="0" t="inlineStr">
        <is>
          <t>Memphis Youth Shirt</t>
        </is>
      </c>
      <c r="D1681" s="0" t="inlineStr">
        <is>
          <t>'109595</t>
        </is>
      </c>
      <c r="E1681" s="0" t="inlineStr">
        <is>
          <t>UNI MEMPHIS BLACK:109595B-YS</t>
        </is>
      </c>
      <c r="F1681" s="0" t="inlineStr">
        <is>
          <t>'802109595018</t>
        </is>
      </c>
      <c r="G1681" s="0" t="inlineStr">
        <is>
          <t>YOUTH</t>
        </is>
      </c>
      <c r="H1681" s="0" t="inlineStr">
        <is>
          <t>YS</t>
        </is>
      </c>
      <c r="I1681" s="0">
        <v>29.99</v>
      </c>
      <c r="J1681" s="0">
        <v>13</v>
      </c>
    </row>
    <row r="1682" spans="1:10" customHeight="0">
      <c r="A1682" s="0">
        <f>HYPERLINK("https://dl.dropboxusercontent.com/scl/fi/49h0mj3n74z5jmlhtzdc8/109595-af.jpg?rlkey=v2c7hd3waj35y3iv90zbm5x6m&amp;dl=0","Click to download Image")</f>
      </c>
      <c r="B1682" s="0">
        <f>HYPERLINK("https://dl.dropboxusercontent.com/scl/fi/btrdl5a1gmx0o911fmpyj/graphic-update22022-youth.jpg?rlkey=7rj398gp1064e7ppzzk3nk2b7&amp;dl=0","Click to download SizeChart")</f>
      </c>
      <c r="C1682" s="0" t="inlineStr">
        <is>
          <t>Memphis Youth Shirt</t>
        </is>
      </c>
      <c r="D1682" s="0" t="inlineStr">
        <is>
          <t>'109595</t>
        </is>
      </c>
      <c r="E1682" s="0" t="inlineStr">
        <is>
          <t>UNI MEMPHIS BLACK:109595C-YM</t>
        </is>
      </c>
      <c r="F1682" s="0" t="inlineStr">
        <is>
          <t>'802109595025</t>
        </is>
      </c>
      <c r="G1682" s="0" t="inlineStr">
        <is>
          <t>YOUTH</t>
        </is>
      </c>
      <c r="H1682" s="0" t="inlineStr">
        <is>
          <t>YM</t>
        </is>
      </c>
      <c r="I1682" s="0">
        <v>29.99</v>
      </c>
      <c r="J1682" s="0">
        <v>13</v>
      </c>
    </row>
    <row r="1683" spans="1:10" customHeight="0">
      <c r="A1683" s="0">
        <f>HYPERLINK("https://dl.dropboxusercontent.com/scl/fi/49h0mj3n74z5jmlhtzdc8/109595-af.jpg?rlkey=v2c7hd3waj35y3iv90zbm5x6m&amp;dl=0","Click to download Image")</f>
      </c>
      <c r="B1683" s="0">
        <f>HYPERLINK("https://dl.dropboxusercontent.com/scl/fi/btrdl5a1gmx0o911fmpyj/graphic-update22022-youth.jpg?rlkey=7rj398gp1064e7ppzzk3nk2b7&amp;dl=0","Click to download SizeChart")</f>
      </c>
      <c r="C1683" s="0" t="inlineStr">
        <is>
          <t>Memphis Youth Shirt</t>
        </is>
      </c>
      <c r="D1683" s="0" t="inlineStr">
        <is>
          <t>'109595</t>
        </is>
      </c>
      <c r="E1683" s="0" t="inlineStr">
        <is>
          <t>UNI MEMPHIS BLACK:109595D-YL</t>
        </is>
      </c>
      <c r="F1683" s="0" t="inlineStr">
        <is>
          <t>'802109595032</t>
        </is>
      </c>
      <c r="G1683" s="0" t="inlineStr">
        <is>
          <t>YOUTH</t>
        </is>
      </c>
      <c r="H1683" s="0" t="inlineStr">
        <is>
          <t>YL</t>
        </is>
      </c>
      <c r="I1683" s="0">
        <v>29.99</v>
      </c>
      <c r="J1683" s="0">
        <v>13</v>
      </c>
    </row>
    <row r="1684" spans="1:10" customHeight="0">
      <c r="A1684" s="0">
        <f>HYPERLINK("https://dl.dropboxusercontent.com/scl/fi/49h0mj3n74z5jmlhtzdc8/109595-af.jpg?rlkey=v2c7hd3waj35y3iv90zbm5x6m&amp;dl=0","Click to download Image")</f>
      </c>
      <c r="B1684" s="0">
        <f>HYPERLINK("https://dl.dropboxusercontent.com/scl/fi/btrdl5a1gmx0o911fmpyj/graphic-update22022-youth.jpg?rlkey=7rj398gp1064e7ppzzk3nk2b7&amp;dl=0","Click to download SizeChart")</f>
      </c>
      <c r="C1684" s="0" t="inlineStr">
        <is>
          <t>Memphis Youth Shirt</t>
        </is>
      </c>
      <c r="D1684" s="0" t="inlineStr">
        <is>
          <t>'109595</t>
        </is>
      </c>
      <c r="E1684" s="0" t="inlineStr">
        <is>
          <t>UNI MEMPHIS BLACK:109595E-YXL</t>
        </is>
      </c>
      <c r="F1684" s="0" t="inlineStr">
        <is>
          <t>'802109595049</t>
        </is>
      </c>
      <c r="G1684" s="0" t="inlineStr">
        <is>
          <t>YOUTH</t>
        </is>
      </c>
      <c r="H1684" s="0" t="inlineStr">
        <is>
          <t>YXL</t>
        </is>
      </c>
      <c r="I1684" s="0">
        <v>29.99</v>
      </c>
      <c r="J1684" s="0">
        <v>14</v>
      </c>
    </row>
    <row r="1685" spans="1:10" customHeight="0">
      <c r="A1685" s="0">
        <f>HYPERLINK("https://dl.dropboxusercontent.com/scl/fi/49h0mj3n74z5jmlhtzdc8/109595-af.jpg?rlkey=v2c7hd3waj35y3iv90zbm5x6m&amp;dl=0","Click to download Image")</f>
      </c>
      <c r="B1685" s="0">
        <f>HYPERLINK("https://dl.dropboxusercontent.com/scl/fi/btrdl5a1gmx0o911fmpyj/graphic-update22022-youth.jpg?rlkey=7rj398gp1064e7ppzzk3nk2b7&amp;dl=0","Click to download SizeChart")</f>
      </c>
      <c r="C1685" s="0" t="inlineStr">
        <is>
          <t>Memphis Youth Shirt</t>
        </is>
      </c>
      <c r="D1685" s="0" t="inlineStr">
        <is>
          <t>'109595</t>
        </is>
      </c>
      <c r="E1685" s="0" t="inlineStr">
        <is>
          <t>UNI MEMPHIS BLACK 12 PACK:109595Z-12PK</t>
        </is>
      </c>
      <c r="F1685" s="0" t="inlineStr">
        <is>
          <t>'802109595995</t>
        </is>
      </c>
      <c r="G1685" s="0" t="inlineStr">
        <is>
          <t>YOUTH</t>
        </is>
      </c>
      <c r="H1685" s="0" t="inlineStr">
        <is>
          <t>12 PACK</t>
        </is>
      </c>
      <c r="I1685" s="0">
        <v>335.88</v>
      </c>
      <c r="J1685" s="0">
        <v>0</v>
      </c>
    </row>
    <row r="1686" spans="1:10" customHeight="0">
      <c r="A1686" s="0">
        <f>HYPERLINK("https://dl.dropboxusercontent.com/scl/fi/qa9t3ukvss9kx1466l1c1/111273-af.jpg?rlkey=rflru1akwaaoxcx9dm8hp1rdi&amp;dl=0","Click to download Image")</f>
      </c>
      <c r="B1686" s="0">
        <f>HYPERLINK("https://dl.dropboxusercontent.com/scl/fi/g3bqfpd5q3pyu7wyj5y09/womens-size-chartsmisty.jpg?rlkey=4e44r3konouse2vce1kufknj9&amp;dl=0","Click to download SizeChart")</f>
      </c>
      <c r="C1686" s="0" t="inlineStr">
        <is>
          <t>Misty Womens Shorts</t>
        </is>
      </c>
      <c r="D1686" s="0" t="inlineStr">
        <is>
          <t>'111273</t>
        </is>
      </c>
      <c r="E1686" s="0" t="inlineStr">
        <is>
          <t>UNI MISTY:111273A-S</t>
        </is>
      </c>
      <c r="F1686" s="0" t="inlineStr">
        <is>
          <t>'802111273010</t>
        </is>
      </c>
      <c r="G1686" s="0" t="inlineStr">
        <is>
          <t>WOMENS</t>
        </is>
      </c>
      <c r="H1686" s="0" t="inlineStr">
        <is>
          <t>S</t>
        </is>
      </c>
      <c r="I1686" s="0">
        <v>26.99</v>
      </c>
      <c r="J1686" s="0">
        <v>0</v>
      </c>
    </row>
    <row r="1687" spans="1:10" customHeight="0">
      <c r="A1687" s="0">
        <f>HYPERLINK("https://dl.dropboxusercontent.com/scl/fi/qa9t3ukvss9kx1466l1c1/111273-af.jpg?rlkey=rflru1akwaaoxcx9dm8hp1rdi&amp;dl=0","Click to download Image")</f>
      </c>
      <c r="B1687" s="0">
        <f>HYPERLINK("https://dl.dropboxusercontent.com/scl/fi/g3bqfpd5q3pyu7wyj5y09/womens-size-chartsmisty.jpg?rlkey=4e44r3konouse2vce1kufknj9&amp;dl=0","Click to download SizeChart")</f>
      </c>
      <c r="C1687" s="0" t="inlineStr">
        <is>
          <t>Misty Womens Shorts</t>
        </is>
      </c>
      <c r="D1687" s="0" t="inlineStr">
        <is>
          <t>'111273</t>
        </is>
      </c>
      <c r="E1687" s="0" t="inlineStr">
        <is>
          <t>UNI MISTY:111273B-M</t>
        </is>
      </c>
      <c r="F1687" s="0" t="inlineStr">
        <is>
          <t>'802111273027</t>
        </is>
      </c>
      <c r="G1687" s="0" t="inlineStr">
        <is>
          <t>WOMENS</t>
        </is>
      </c>
      <c r="H1687" s="0" t="inlineStr">
        <is>
          <t>M</t>
        </is>
      </c>
      <c r="I1687" s="0">
        <v>26.99</v>
      </c>
      <c r="J1687" s="0">
        <v>0</v>
      </c>
    </row>
    <row r="1688" spans="1:10" customHeight="0">
      <c r="A1688" s="0">
        <f>HYPERLINK("https://dl.dropboxusercontent.com/scl/fi/qa9t3ukvss9kx1466l1c1/111273-af.jpg?rlkey=rflru1akwaaoxcx9dm8hp1rdi&amp;dl=0","Click to download Image")</f>
      </c>
      <c r="B1688" s="0">
        <f>HYPERLINK("https://dl.dropboxusercontent.com/scl/fi/g3bqfpd5q3pyu7wyj5y09/womens-size-chartsmisty.jpg?rlkey=4e44r3konouse2vce1kufknj9&amp;dl=0","Click to download SizeChart")</f>
      </c>
      <c r="C1688" s="0" t="inlineStr">
        <is>
          <t>Misty Womens Shorts</t>
        </is>
      </c>
      <c r="D1688" s="0" t="inlineStr">
        <is>
          <t>'111273</t>
        </is>
      </c>
      <c r="E1688" s="0" t="inlineStr">
        <is>
          <t>UNI MISTY:111273C-L</t>
        </is>
      </c>
      <c r="F1688" s="0" t="inlineStr">
        <is>
          <t>'802111273034</t>
        </is>
      </c>
      <c r="G1688" s="0" t="inlineStr">
        <is>
          <t>WOMENS</t>
        </is>
      </c>
      <c r="H1688" s="0" t="inlineStr">
        <is>
          <t>L</t>
        </is>
      </c>
      <c r="I1688" s="0">
        <v>26.99</v>
      </c>
      <c r="J1688" s="0">
        <v>15</v>
      </c>
    </row>
    <row r="1689" spans="1:10" customHeight="0">
      <c r="A1689" s="0">
        <f>HYPERLINK("https://dl.dropboxusercontent.com/scl/fi/qa9t3ukvss9kx1466l1c1/111273-af.jpg?rlkey=rflru1akwaaoxcx9dm8hp1rdi&amp;dl=0","Click to download Image")</f>
      </c>
      <c r="B1689" s="0">
        <f>HYPERLINK("https://dl.dropboxusercontent.com/scl/fi/g3bqfpd5q3pyu7wyj5y09/womens-size-chartsmisty.jpg?rlkey=4e44r3konouse2vce1kufknj9&amp;dl=0","Click to download SizeChart")</f>
      </c>
      <c r="C1689" s="0" t="inlineStr">
        <is>
          <t>Misty Womens Shorts</t>
        </is>
      </c>
      <c r="D1689" s="0" t="inlineStr">
        <is>
          <t>'111273</t>
        </is>
      </c>
      <c r="E1689" s="0" t="inlineStr">
        <is>
          <t>UNI MISTY:111273D-XL</t>
        </is>
      </c>
      <c r="F1689" s="0" t="inlineStr">
        <is>
          <t>'802111273041</t>
        </is>
      </c>
      <c r="G1689" s="0" t="inlineStr">
        <is>
          <t>WOMENS</t>
        </is>
      </c>
      <c r="H1689" s="0" t="inlineStr">
        <is>
          <t>XL</t>
        </is>
      </c>
      <c r="I1689" s="0">
        <v>26.99</v>
      </c>
      <c r="J1689" s="0">
        <v>8</v>
      </c>
    </row>
    <row r="1690" spans="1:10" customHeight="0">
      <c r="A1690" s="0">
        <f>HYPERLINK("https://dl.dropboxusercontent.com/scl/fi/qa9t3ukvss9kx1466l1c1/111273-af.jpg?rlkey=rflru1akwaaoxcx9dm8hp1rdi&amp;dl=0","Click to download Image")</f>
      </c>
      <c r="B1690" s="0">
        <f>HYPERLINK("https://dl.dropboxusercontent.com/scl/fi/g3bqfpd5q3pyu7wyj5y09/womens-size-chartsmisty.jpg?rlkey=4e44r3konouse2vce1kufknj9&amp;dl=0","Click to download SizeChart")</f>
      </c>
      <c r="C1690" s="0" t="inlineStr">
        <is>
          <t>Misty Womens Shorts</t>
        </is>
      </c>
      <c r="D1690" s="0" t="inlineStr">
        <is>
          <t>'111273</t>
        </is>
      </c>
      <c r="E1690" s="0" t="inlineStr">
        <is>
          <t>UNI MISTY:111273E-2XL</t>
        </is>
      </c>
      <c r="F1690" s="0" t="inlineStr">
        <is>
          <t>'802111273058</t>
        </is>
      </c>
      <c r="G1690" s="0" t="inlineStr">
        <is>
          <t>WOMENS</t>
        </is>
      </c>
      <c r="H1690" s="0" t="inlineStr">
        <is>
          <t>2XL</t>
        </is>
      </c>
      <c r="I1690" s="0">
        <v>28.99</v>
      </c>
      <c r="J1690" s="0">
        <v>4</v>
      </c>
    </row>
    <row r="1691" spans="1:10" customHeight="0">
      <c r="A1691" s="0">
        <f>HYPERLINK("https://dl.dropboxusercontent.com/scl/fi/qa9t3ukvss9kx1466l1c1/111273-af.jpg?rlkey=rflru1akwaaoxcx9dm8hp1rdi&amp;dl=0","Click to download Image")</f>
      </c>
      <c r="B1691" s="0">
        <f>HYPERLINK("https://dl.dropboxusercontent.com/scl/fi/g3bqfpd5q3pyu7wyj5y09/womens-size-chartsmisty.jpg?rlkey=4e44r3konouse2vce1kufknj9&amp;dl=0","Click to download SizeChart")</f>
      </c>
      <c r="C1691" s="0" t="inlineStr">
        <is>
          <t>Misty Womens Shorts</t>
        </is>
      </c>
      <c r="D1691" s="0" t="inlineStr">
        <is>
          <t>'111273</t>
        </is>
      </c>
      <c r="E1691" s="0" t="inlineStr">
        <is>
          <t>UNI MISTY:111273F-3XL</t>
        </is>
      </c>
      <c r="F1691" s="0" t="inlineStr">
        <is>
          <t>'802111273065</t>
        </is>
      </c>
      <c r="G1691" s="0" t="inlineStr">
        <is>
          <t>WOMENS</t>
        </is>
      </c>
      <c r="H1691" s="0" t="inlineStr">
        <is>
          <t>3XL</t>
        </is>
      </c>
      <c r="I1691" s="0">
        <v>28.99</v>
      </c>
      <c r="J1691" s="0">
        <v>1</v>
      </c>
    </row>
    <row r="1692" spans="1:10" customHeight="0">
      <c r="A1692" s="0">
        <f>HYPERLINK("https://dl.dropboxusercontent.com/scl/fi/qa9t3ukvss9kx1466l1c1/111273-af.jpg?rlkey=rflru1akwaaoxcx9dm8hp1rdi&amp;dl=0","Click to download Image")</f>
      </c>
      <c r="B1692" s="0">
        <f>HYPERLINK("https://dl.dropboxusercontent.com/scl/fi/g3bqfpd5q3pyu7wyj5y09/womens-size-chartsmisty.jpg?rlkey=4e44r3konouse2vce1kufknj9&amp;dl=0","Click to download SizeChart")</f>
      </c>
      <c r="C1692" s="0" t="inlineStr">
        <is>
          <t>Misty Womens Shorts</t>
        </is>
      </c>
      <c r="D1692" s="0" t="inlineStr">
        <is>
          <t>'111273</t>
        </is>
      </c>
      <c r="E1692" s="0" t="inlineStr">
        <is>
          <t>UNI MISTY 12 PACK:111273Z-12PK</t>
        </is>
      </c>
      <c r="F1692" s="0" t="inlineStr">
        <is>
          <t>'802111273997</t>
        </is>
      </c>
      <c r="G1692" s="0" t="inlineStr">
        <is>
          <t>WOMENS</t>
        </is>
      </c>
      <c r="H1692" s="0" t="inlineStr">
        <is>
          <t>12 PACK</t>
        </is>
      </c>
      <c r="I1692" s="0">
        <v>259.2</v>
      </c>
      <c r="J1692" s="0">
        <v>0</v>
      </c>
    </row>
    <row r="1693" spans="1:10" customHeight="0">
      <c r="A1693" s="0">
        <f>HYPERLINK("https://dl.dropboxusercontent.com/scl/fi/172zki9mjamgbw0u5yd17/116114-af.jpg?rlkey=shq52jh115haehihhid4embbs&amp;dl=0","Click to download Image")</f>
      </c>
      <c r="B1693" s="0">
        <f>HYPERLINK("https://dl.dropboxusercontent.com/scl/fi/etoyrbgfat9qc6slc40mz/womens-long-sleeve-size-chartscarmen.jpg?rlkey=jceblgdg7jj0akavbcy29mzki&amp;dl=0","Click to download SizeChart")</f>
      </c>
      <c r="C1693" s="0" t="inlineStr">
        <is>
          <t>Carmen Womens Long Sleeve Shirt</t>
        </is>
      </c>
      <c r="D1693" s="0" t="inlineStr">
        <is>
          <t>'116114</t>
        </is>
      </c>
      <c r="E1693" s="0" t="inlineStr">
        <is>
          <t>UNI CARMEN W PURPLE:116114A-S</t>
        </is>
      </c>
      <c r="F1693" s="0" t="inlineStr">
        <is>
          <t>'802116114042</t>
        </is>
      </c>
      <c r="G1693" s="0" t="inlineStr">
        <is>
          <t>WOMENS</t>
        </is>
      </c>
      <c r="H1693" s="0" t="inlineStr">
        <is>
          <t>S</t>
        </is>
      </c>
      <c r="I1693" s="0">
        <v>42.99</v>
      </c>
      <c r="J1693" s="0">
        <v>15</v>
      </c>
    </row>
    <row r="1694" spans="1:10" customHeight="0">
      <c r="A1694" s="0">
        <f>HYPERLINK("https://dl.dropboxusercontent.com/scl/fi/172zki9mjamgbw0u5yd17/116114-af.jpg?rlkey=shq52jh115haehihhid4embbs&amp;dl=0","Click to download Image")</f>
      </c>
      <c r="B1694" s="0">
        <f>HYPERLINK("https://dl.dropboxusercontent.com/scl/fi/etoyrbgfat9qc6slc40mz/womens-long-sleeve-size-chartscarmen.jpg?rlkey=jceblgdg7jj0akavbcy29mzki&amp;dl=0","Click to download SizeChart")</f>
      </c>
      <c r="C1694" s="0" t="inlineStr">
        <is>
          <t>Carmen Womens Long Sleeve Shirt</t>
        </is>
      </c>
      <c r="D1694" s="0" t="inlineStr">
        <is>
          <t>'116114</t>
        </is>
      </c>
      <c r="E1694" s="0" t="inlineStr">
        <is>
          <t>UNI CARMEN W PURPLE:116114B-M</t>
        </is>
      </c>
      <c r="F1694" s="0" t="inlineStr">
        <is>
          <t>'802116114059</t>
        </is>
      </c>
      <c r="G1694" s="0" t="inlineStr">
        <is>
          <t>WOMENS</t>
        </is>
      </c>
      <c r="H1694" s="0" t="inlineStr">
        <is>
          <t>M</t>
        </is>
      </c>
      <c r="I1694" s="0">
        <v>42.99</v>
      </c>
      <c r="J1694" s="0">
        <v>32</v>
      </c>
    </row>
    <row r="1695" spans="1:10" customHeight="0">
      <c r="A1695" s="0">
        <f>HYPERLINK("https://dl.dropboxusercontent.com/scl/fi/172zki9mjamgbw0u5yd17/116114-af.jpg?rlkey=shq52jh115haehihhid4embbs&amp;dl=0","Click to download Image")</f>
      </c>
      <c r="B1695" s="0">
        <f>HYPERLINK("https://dl.dropboxusercontent.com/scl/fi/etoyrbgfat9qc6slc40mz/womens-long-sleeve-size-chartscarmen.jpg?rlkey=jceblgdg7jj0akavbcy29mzki&amp;dl=0","Click to download SizeChart")</f>
      </c>
      <c r="C1695" s="0" t="inlineStr">
        <is>
          <t>Carmen Womens Long Sleeve Shirt</t>
        </is>
      </c>
      <c r="D1695" s="0" t="inlineStr">
        <is>
          <t>'116114</t>
        </is>
      </c>
      <c r="E1695" s="0" t="inlineStr">
        <is>
          <t>UNI CARMEN W PURPLE:116114C-L</t>
        </is>
      </c>
      <c r="F1695" s="0" t="inlineStr">
        <is>
          <t>'802116114066</t>
        </is>
      </c>
      <c r="G1695" s="0" t="inlineStr">
        <is>
          <t>WOMENS</t>
        </is>
      </c>
      <c r="H1695" s="0" t="inlineStr">
        <is>
          <t>L</t>
        </is>
      </c>
      <c r="I1695" s="0">
        <v>42.99</v>
      </c>
      <c r="J1695" s="0">
        <v>32</v>
      </c>
    </row>
    <row r="1696" spans="1:10" customHeight="0">
      <c r="A1696" s="0">
        <f>HYPERLINK("https://dl.dropboxusercontent.com/scl/fi/172zki9mjamgbw0u5yd17/116114-af.jpg?rlkey=shq52jh115haehihhid4embbs&amp;dl=0","Click to download Image")</f>
      </c>
      <c r="B1696" s="0">
        <f>HYPERLINK("https://dl.dropboxusercontent.com/scl/fi/etoyrbgfat9qc6slc40mz/womens-long-sleeve-size-chartscarmen.jpg?rlkey=jceblgdg7jj0akavbcy29mzki&amp;dl=0","Click to download SizeChart")</f>
      </c>
      <c r="C1696" s="0" t="inlineStr">
        <is>
          <t>Carmen Womens Long Sleeve Shirt</t>
        </is>
      </c>
      <c r="D1696" s="0" t="inlineStr">
        <is>
          <t>'116114</t>
        </is>
      </c>
      <c r="E1696" s="0" t="inlineStr">
        <is>
          <t>UNI CARMEN W PURPLE:116114D-XL</t>
        </is>
      </c>
      <c r="F1696" s="0" t="inlineStr">
        <is>
          <t>'802116114073</t>
        </is>
      </c>
      <c r="G1696" s="0" t="inlineStr">
        <is>
          <t>WOMENS</t>
        </is>
      </c>
      <c r="H1696" s="0" t="inlineStr">
        <is>
          <t>XL</t>
        </is>
      </c>
      <c r="I1696" s="0">
        <v>42.99</v>
      </c>
      <c r="J1696" s="0">
        <v>16</v>
      </c>
    </row>
    <row r="1697" spans="1:10" customHeight="0">
      <c r="A1697" s="0">
        <f>HYPERLINK("https://dl.dropboxusercontent.com/scl/fi/172zki9mjamgbw0u5yd17/116114-af.jpg?rlkey=shq52jh115haehihhid4embbs&amp;dl=0","Click to download Image")</f>
      </c>
      <c r="B1697" s="0">
        <f>HYPERLINK("https://dl.dropboxusercontent.com/scl/fi/etoyrbgfat9qc6slc40mz/womens-long-sleeve-size-chartscarmen.jpg?rlkey=jceblgdg7jj0akavbcy29mzki&amp;dl=0","Click to download SizeChart")</f>
      </c>
      <c r="C1697" s="0" t="inlineStr">
        <is>
          <t>Carmen Womens Long Sleeve Shirt</t>
        </is>
      </c>
      <c r="D1697" s="0" t="inlineStr">
        <is>
          <t>'116114</t>
        </is>
      </c>
      <c r="E1697" s="0" t="inlineStr">
        <is>
          <t>UNI CARMEN W PURPLE:116114E-2XL</t>
        </is>
      </c>
      <c r="F1697" s="0" t="inlineStr">
        <is>
          <t>'802116114080</t>
        </is>
      </c>
      <c r="G1697" s="0" t="inlineStr">
        <is>
          <t>WOMENS</t>
        </is>
      </c>
      <c r="H1697" s="0" t="inlineStr">
        <is>
          <t>2XL</t>
        </is>
      </c>
      <c r="I1697" s="0">
        <v>44.99</v>
      </c>
      <c r="J1697" s="0">
        <v>8</v>
      </c>
    </row>
    <row r="1698" spans="1:10" customHeight="0">
      <c r="A1698" s="0">
        <f>HYPERLINK("https://dl.dropboxusercontent.com/scl/fi/172zki9mjamgbw0u5yd17/116114-af.jpg?rlkey=shq52jh115haehihhid4embbs&amp;dl=0","Click to download Image")</f>
      </c>
      <c r="B1698" s="0">
        <f>HYPERLINK("https://dl.dropboxusercontent.com/scl/fi/etoyrbgfat9qc6slc40mz/womens-long-sleeve-size-chartscarmen.jpg?rlkey=jceblgdg7jj0akavbcy29mzki&amp;dl=0","Click to download SizeChart")</f>
      </c>
      <c r="C1698" s="0" t="inlineStr">
        <is>
          <t>Carmen Womens Long Sleeve Shirt</t>
        </is>
      </c>
      <c r="D1698" s="0" t="inlineStr">
        <is>
          <t>'116114</t>
        </is>
      </c>
      <c r="E1698" s="0" t="inlineStr">
        <is>
          <t>UNI CARMEN W PURPLE:116114F-3XL</t>
        </is>
      </c>
      <c r="F1698" s="0" t="inlineStr">
        <is>
          <t>'802116114097</t>
        </is>
      </c>
      <c r="G1698" s="0" t="inlineStr">
        <is>
          <t>WOMENS</t>
        </is>
      </c>
      <c r="H1698" s="0" t="inlineStr">
        <is>
          <t>3XL</t>
        </is>
      </c>
      <c r="I1698" s="0">
        <v>44.99</v>
      </c>
      <c r="J1698" s="0">
        <v>4</v>
      </c>
    </row>
    <row r="1699" spans="1:10" customHeight="0">
      <c r="A1699" s="0">
        <f>HYPERLINK("https://dl.dropboxusercontent.com/scl/fi/172zki9mjamgbw0u5yd17/116114-af.jpg?rlkey=shq52jh115haehihhid4embbs&amp;dl=0","Click to download Image")</f>
      </c>
      <c r="B1699" s="0">
        <f>HYPERLINK("https://dl.dropboxusercontent.com/scl/fi/etoyrbgfat9qc6slc40mz/womens-long-sleeve-size-chartscarmen.jpg?rlkey=jceblgdg7jj0akavbcy29mzki&amp;dl=0","Click to download SizeChart")</f>
      </c>
      <c r="C1699" s="0" t="inlineStr">
        <is>
          <t>Carmen Womens Long Sleeve Shirt</t>
        </is>
      </c>
      <c r="D1699" s="0" t="inlineStr">
        <is>
          <t>'116114</t>
        </is>
      </c>
      <c r="E1699" s="0" t="inlineStr">
        <is>
          <t>UNI CARMEN W PURPLE 12 PACK:116114Z-12PK</t>
        </is>
      </c>
      <c r="F1699" s="0" t="inlineStr">
        <is>
          <t>'802116114998</t>
        </is>
      </c>
      <c r="G1699" s="0" t="inlineStr">
        <is>
          <t>WOMENS</t>
        </is>
      </c>
      <c r="H1699" s="0" t="inlineStr">
        <is>
          <t>12 PACK</t>
        </is>
      </c>
      <c r="I1699" s="0">
        <v>491.88</v>
      </c>
      <c r="J1699" s="0">
        <v>0</v>
      </c>
    </row>
    <row r="1700" spans="1:10" customHeight="0">
      <c r="A1700" s="0">
        <f>HYPERLINK("https://dl.dropboxusercontent.com/scl/fi/o64fj3h7w193evirs5hdm/111527f08641.jpg?rlkey=gnufxdlxpcc5bs1dxto1pci1g&amp;dl=0","Click to download Image")</f>
      </c>
      <c r="C1700" s="0" t="inlineStr">
        <is>
          <t>Haven Toddler Dress</t>
        </is>
      </c>
      <c r="D1700" s="0" t="inlineStr">
        <is>
          <t>'111527</t>
        </is>
      </c>
      <c r="E1700" s="0" t="inlineStr">
        <is>
          <t>UNI HAVEN BLACK:111527A-2T</t>
        </is>
      </c>
      <c r="F1700" s="0" t="inlineStr">
        <is>
          <t>'802111527083</t>
        </is>
      </c>
      <c r="G1700" s="0" t="inlineStr">
        <is>
          <t>TODDLER</t>
        </is>
      </c>
      <c r="H1700" s="0" t="inlineStr">
        <is>
          <t>2T</t>
        </is>
      </c>
      <c r="I1700" s="0">
        <v>29.99</v>
      </c>
      <c r="J1700" s="0">
        <v>8</v>
      </c>
    </row>
    <row r="1701" spans="1:10" customHeight="0">
      <c r="A1701" s="0">
        <f>HYPERLINK("https://dl.dropboxusercontent.com/scl/fi/o64fj3h7w193evirs5hdm/111527f08641.jpg?rlkey=gnufxdlxpcc5bs1dxto1pci1g&amp;dl=0","Click to download Image")</f>
      </c>
      <c r="C1701" s="0" t="inlineStr">
        <is>
          <t>Haven Toddler Dress</t>
        </is>
      </c>
      <c r="D1701" s="0" t="inlineStr">
        <is>
          <t>'111527</t>
        </is>
      </c>
      <c r="E1701" s="0" t="inlineStr">
        <is>
          <t>UNI HAVEN BLACK:111527B-3T</t>
        </is>
      </c>
      <c r="F1701" s="0" t="inlineStr">
        <is>
          <t>'802111527090</t>
        </is>
      </c>
      <c r="G1701" s="0" t="inlineStr">
        <is>
          <t>TODDLER</t>
        </is>
      </c>
      <c r="H1701" s="0" t="inlineStr">
        <is>
          <t>3T</t>
        </is>
      </c>
      <c r="I1701" s="0">
        <v>29.99</v>
      </c>
      <c r="J1701" s="0">
        <v>9</v>
      </c>
    </row>
    <row r="1702" spans="1:10" customHeight="0">
      <c r="A1702" s="0">
        <f>HYPERLINK("https://dl.dropboxusercontent.com/scl/fi/o64fj3h7w193evirs5hdm/111527f08641.jpg?rlkey=gnufxdlxpcc5bs1dxto1pci1g&amp;dl=0","Click to download Image")</f>
      </c>
      <c r="C1702" s="0" t="inlineStr">
        <is>
          <t>Haven Toddler Dress</t>
        </is>
      </c>
      <c r="D1702" s="0" t="inlineStr">
        <is>
          <t>'111527</t>
        </is>
      </c>
      <c r="E1702" s="0" t="inlineStr">
        <is>
          <t>UNI HAVEN BLACK:111527C-4T</t>
        </is>
      </c>
      <c r="F1702" s="0" t="inlineStr">
        <is>
          <t>'802111527106</t>
        </is>
      </c>
      <c r="G1702" s="0" t="inlineStr">
        <is>
          <t>TODDLER</t>
        </is>
      </c>
      <c r="H1702" s="0" t="inlineStr">
        <is>
          <t>4T</t>
        </is>
      </c>
      <c r="I1702" s="0">
        <v>29.99</v>
      </c>
      <c r="J1702" s="0">
        <v>9</v>
      </c>
    </row>
    <row r="1703" spans="1:10" customHeight="0">
      <c r="A1703" s="0">
        <f>HYPERLINK("https://dl.dropboxusercontent.com/scl/fi/o64fj3h7w193evirs5hdm/111527f08641.jpg?rlkey=gnufxdlxpcc5bs1dxto1pci1g&amp;dl=0","Click to download Image")</f>
      </c>
      <c r="C1703" s="0" t="inlineStr">
        <is>
          <t>Haven Toddler Dress</t>
        </is>
      </c>
      <c r="D1703" s="0" t="inlineStr">
        <is>
          <t>'111527</t>
        </is>
      </c>
      <c r="E1703" s="0" t="inlineStr">
        <is>
          <t>UNI HAVEN BLACK:111527D-5T</t>
        </is>
      </c>
      <c r="F1703" s="0" t="inlineStr">
        <is>
          <t>'802111527113</t>
        </is>
      </c>
      <c r="G1703" s="0" t="inlineStr">
        <is>
          <t>TODDLER</t>
        </is>
      </c>
      <c r="H1703" s="0" t="inlineStr">
        <is>
          <t>5T</t>
        </is>
      </c>
      <c r="I1703" s="0">
        <v>29.99</v>
      </c>
      <c r="J1703" s="0">
        <v>9</v>
      </c>
    </row>
    <row r="1704" spans="1:10" customHeight="0">
      <c r="A1704" s="0">
        <f>HYPERLINK("https://dl.dropboxusercontent.com/scl/fi/o64fj3h7w193evirs5hdm/111527f08641.jpg?rlkey=gnufxdlxpcc5bs1dxto1pci1g&amp;dl=0","Click to download Image")</f>
      </c>
      <c r="C1704" s="0" t="inlineStr">
        <is>
          <t>Haven Toddler Dress</t>
        </is>
      </c>
      <c r="D1704" s="0" t="inlineStr">
        <is>
          <t>'111527</t>
        </is>
      </c>
      <c r="E1704" s="0" t="inlineStr">
        <is>
          <t>UNI HAVEN BLACK 12 PACK:111527Z-12PK</t>
        </is>
      </c>
      <c r="F1704" s="0" t="inlineStr">
        <is>
          <t>'802111527991</t>
        </is>
      </c>
      <c r="G1704" s="0" t="inlineStr">
        <is>
          <t>TODDLER</t>
        </is>
      </c>
      <c r="H1704" s="0" t="inlineStr">
        <is>
          <t>12 PACK</t>
        </is>
      </c>
      <c r="I1704" s="0">
        <v>335.88</v>
      </c>
      <c r="J1704" s="0">
        <v>0</v>
      </c>
    </row>
    <row r="1705" spans="1:10" customHeight="0">
      <c r="A1705" s="0">
        <f>HYPERLINK("https://dl.dropboxusercontent.com/scl/fi/th01ore907m3l42h9nf3d/uni.jpg?rlkey=wok0sgoezwgm6yvlfqcyu6iao&amp;dl=0","Click to download Image")</f>
      </c>
      <c r="B1705" s="0">
        <f>HYPERLINK("https://dl.dropboxusercontent.com/scl/fi/tfbum6nyxy5jpr0ewh85q/womens-tank-top-size-chartshastings.jpg?rlkey=j6c1vtzvnmd7uir5s02h06ong&amp;dl=0","Click to download SizeChart")</f>
      </c>
      <c r="C1705" s="0" t="inlineStr">
        <is>
          <t>Hastings Womens Tank Top</t>
        </is>
      </c>
      <c r="D1705" s="0" t="inlineStr">
        <is>
          <t>'111739</t>
        </is>
      </c>
      <c r="E1705" s="0" t="inlineStr">
        <is>
          <t>UNI HASTINGS GOLD:111739A-S</t>
        </is>
      </c>
      <c r="F1705" s="0" t="inlineStr">
        <is>
          <t>'802111739042</t>
        </is>
      </c>
      <c r="G1705" s="0" t="inlineStr">
        <is>
          <t>WOMENS</t>
        </is>
      </c>
      <c r="H1705" s="0" t="inlineStr">
        <is>
          <t>S</t>
        </is>
      </c>
      <c r="I1705" s="0">
        <v>29.99</v>
      </c>
      <c r="J1705" s="0">
        <v>8</v>
      </c>
    </row>
    <row r="1706" spans="1:10" customHeight="0">
      <c r="A1706" s="0">
        <f>HYPERLINK("https://dl.dropboxusercontent.com/scl/fi/th01ore907m3l42h9nf3d/uni.jpg?rlkey=wok0sgoezwgm6yvlfqcyu6iao&amp;dl=0","Click to download Image")</f>
      </c>
      <c r="B1706" s="0">
        <f>HYPERLINK("https://dl.dropboxusercontent.com/scl/fi/tfbum6nyxy5jpr0ewh85q/womens-tank-top-size-chartshastings.jpg?rlkey=j6c1vtzvnmd7uir5s02h06ong&amp;dl=0","Click to download SizeChart")</f>
      </c>
      <c r="C1706" s="0" t="inlineStr">
        <is>
          <t>Hastings Womens Tank Top</t>
        </is>
      </c>
      <c r="D1706" s="0" t="inlineStr">
        <is>
          <t>'111739</t>
        </is>
      </c>
      <c r="E1706" s="0" t="inlineStr">
        <is>
          <t>UNI HASTINGS GOLD:111739B-M</t>
        </is>
      </c>
      <c r="F1706" s="0" t="inlineStr">
        <is>
          <t>'802111739059</t>
        </is>
      </c>
      <c r="G1706" s="0" t="inlineStr">
        <is>
          <t>WOMENS</t>
        </is>
      </c>
      <c r="H1706" s="0" t="inlineStr">
        <is>
          <t>M</t>
        </is>
      </c>
      <c r="I1706" s="0">
        <v>29.99</v>
      </c>
      <c r="J1706" s="0">
        <v>16</v>
      </c>
    </row>
    <row r="1707" spans="1:10" customHeight="0">
      <c r="A1707" s="0">
        <f>HYPERLINK("https://dl.dropboxusercontent.com/scl/fi/th01ore907m3l42h9nf3d/uni.jpg?rlkey=wok0sgoezwgm6yvlfqcyu6iao&amp;dl=0","Click to download Image")</f>
      </c>
      <c r="B1707" s="0">
        <f>HYPERLINK("https://dl.dropboxusercontent.com/scl/fi/tfbum6nyxy5jpr0ewh85q/womens-tank-top-size-chartshastings.jpg?rlkey=j6c1vtzvnmd7uir5s02h06ong&amp;dl=0","Click to download SizeChart")</f>
      </c>
      <c r="C1707" s="0" t="inlineStr">
        <is>
          <t>Hastings Womens Tank Top</t>
        </is>
      </c>
      <c r="D1707" s="0" t="inlineStr">
        <is>
          <t>'111739</t>
        </is>
      </c>
      <c r="E1707" s="0" t="inlineStr">
        <is>
          <t>UNI HASTINGS GOLD:111739C-L</t>
        </is>
      </c>
      <c r="F1707" s="0" t="inlineStr">
        <is>
          <t>'802111739066</t>
        </is>
      </c>
      <c r="G1707" s="0" t="inlineStr">
        <is>
          <t>WOMENS</t>
        </is>
      </c>
      <c r="H1707" s="0" t="inlineStr">
        <is>
          <t>L</t>
        </is>
      </c>
      <c r="I1707" s="0">
        <v>29.99</v>
      </c>
      <c r="J1707" s="0">
        <v>16</v>
      </c>
    </row>
    <row r="1708" spans="1:10" customHeight="0">
      <c r="A1708" s="0">
        <f>HYPERLINK("https://dl.dropboxusercontent.com/scl/fi/th01ore907m3l42h9nf3d/uni.jpg?rlkey=wok0sgoezwgm6yvlfqcyu6iao&amp;dl=0","Click to download Image")</f>
      </c>
      <c r="B1708" s="0">
        <f>HYPERLINK("https://dl.dropboxusercontent.com/scl/fi/tfbum6nyxy5jpr0ewh85q/womens-tank-top-size-chartshastings.jpg?rlkey=j6c1vtzvnmd7uir5s02h06ong&amp;dl=0","Click to download SizeChart")</f>
      </c>
      <c r="C1708" s="0" t="inlineStr">
        <is>
          <t>Hastings Womens Tank Top</t>
        </is>
      </c>
      <c r="D1708" s="0" t="inlineStr">
        <is>
          <t>'111739</t>
        </is>
      </c>
      <c r="E1708" s="0" t="inlineStr">
        <is>
          <t>UNI HASTINGS GOLD:111739D-XL</t>
        </is>
      </c>
      <c r="F1708" s="0" t="inlineStr">
        <is>
          <t>'802111739073</t>
        </is>
      </c>
      <c r="G1708" s="0" t="inlineStr">
        <is>
          <t>WOMENS</t>
        </is>
      </c>
      <c r="H1708" s="0" t="inlineStr">
        <is>
          <t>XL</t>
        </is>
      </c>
      <c r="I1708" s="0">
        <v>29.99</v>
      </c>
      <c r="J1708" s="0">
        <v>8</v>
      </c>
    </row>
    <row r="1709" spans="1:10" customHeight="0">
      <c r="A1709" s="0">
        <f>HYPERLINK("https://dl.dropboxusercontent.com/scl/fi/th01ore907m3l42h9nf3d/uni.jpg?rlkey=wok0sgoezwgm6yvlfqcyu6iao&amp;dl=0","Click to download Image")</f>
      </c>
      <c r="B1709" s="0">
        <f>HYPERLINK("https://dl.dropboxusercontent.com/scl/fi/tfbum6nyxy5jpr0ewh85q/womens-tank-top-size-chartshastings.jpg?rlkey=j6c1vtzvnmd7uir5s02h06ong&amp;dl=0","Click to download SizeChart")</f>
      </c>
      <c r="C1709" s="0" t="inlineStr">
        <is>
          <t>Hastings Womens Tank Top</t>
        </is>
      </c>
      <c r="D1709" s="0" t="inlineStr">
        <is>
          <t>'111739</t>
        </is>
      </c>
      <c r="E1709" s="0" t="inlineStr">
        <is>
          <t>UNI HASTINGS GOLD:111739E-2XL</t>
        </is>
      </c>
      <c r="F1709" s="0" t="inlineStr">
        <is>
          <t>'802111739080</t>
        </is>
      </c>
      <c r="G1709" s="0" t="inlineStr">
        <is>
          <t>WOMENS</t>
        </is>
      </c>
      <c r="H1709" s="0" t="inlineStr">
        <is>
          <t>2XL</t>
        </is>
      </c>
      <c r="I1709" s="0">
        <v>31.99</v>
      </c>
      <c r="J1709" s="0">
        <v>4</v>
      </c>
    </row>
    <row r="1710" spans="1:10" customHeight="0">
      <c r="A1710" s="0">
        <f>HYPERLINK("https://dl.dropboxusercontent.com/scl/fi/th01ore907m3l42h9nf3d/uni.jpg?rlkey=wok0sgoezwgm6yvlfqcyu6iao&amp;dl=0","Click to download Image")</f>
      </c>
      <c r="B1710" s="0">
        <f>HYPERLINK("https://dl.dropboxusercontent.com/scl/fi/tfbum6nyxy5jpr0ewh85q/womens-tank-top-size-chartshastings.jpg?rlkey=j6c1vtzvnmd7uir5s02h06ong&amp;dl=0","Click to download SizeChart")</f>
      </c>
      <c r="C1710" s="0" t="inlineStr">
        <is>
          <t>Hastings Womens Tank Top</t>
        </is>
      </c>
      <c r="D1710" s="0" t="inlineStr">
        <is>
          <t>'111739</t>
        </is>
      </c>
      <c r="E1710" s="0" t="inlineStr">
        <is>
          <t>UNI HASTINGS GOLD:111739F-3XL</t>
        </is>
      </c>
      <c r="F1710" s="0" t="inlineStr">
        <is>
          <t>'802111739097</t>
        </is>
      </c>
      <c r="G1710" s="0" t="inlineStr">
        <is>
          <t>WOMENS</t>
        </is>
      </c>
      <c r="H1710" s="0" t="inlineStr">
        <is>
          <t>3XL</t>
        </is>
      </c>
      <c r="I1710" s="0">
        <v>31.99</v>
      </c>
      <c r="J1710" s="0">
        <v>1</v>
      </c>
    </row>
    <row r="1711" spans="1:10" customHeight="0">
      <c r="A1711" s="0">
        <f>HYPERLINK("https://dl.dropboxusercontent.com/scl/fi/th01ore907m3l42h9nf3d/uni.jpg?rlkey=wok0sgoezwgm6yvlfqcyu6iao&amp;dl=0","Click to download Image")</f>
      </c>
      <c r="B1711" s="0">
        <f>HYPERLINK("https://dl.dropboxusercontent.com/scl/fi/tfbum6nyxy5jpr0ewh85q/womens-tank-top-size-chartshastings.jpg?rlkey=j6c1vtzvnmd7uir5s02h06ong&amp;dl=0","Click to download SizeChart")</f>
      </c>
      <c r="C1711" s="0" t="inlineStr">
        <is>
          <t>Hastings Womens Tank Top</t>
        </is>
      </c>
      <c r="D1711" s="0" t="inlineStr">
        <is>
          <t>'111739</t>
        </is>
      </c>
      <c r="E1711" s="0" t="inlineStr">
        <is>
          <t>UNI HASTINGS 12 PACK:111739Z-12PK</t>
        </is>
      </c>
      <c r="F1711" s="0" t="inlineStr">
        <is>
          <t>'802111739998</t>
        </is>
      </c>
      <c r="G1711" s="0" t="inlineStr">
        <is>
          <t>WOMENS</t>
        </is>
      </c>
      <c r="H1711" s="0" t="inlineStr">
        <is>
          <t>12 PACK</t>
        </is>
      </c>
      <c r="I1711" s="0">
        <v>335.88</v>
      </c>
      <c r="J1711" s="0">
        <v>0</v>
      </c>
    </row>
    <row r="1712" spans="1:10" customHeight="0">
      <c r="A1712" s="0">
        <f>HYPERLINK("https://dl.dropboxusercontent.com/scl/fi/i1qcg8yzwyzkhovcdpxww/108924-af.jpg?rlkey=a361lfa2rj7zl58uzwotagk2t&amp;dl=0","Click to download Image")</f>
      </c>
      <c r="B1712" s="0">
        <f>HYPERLINK("https://dl.dropboxusercontent.com/scl/fi/w301eufogv8kl8f804zyn/womens-size-chartscleopatra.jpg?rlkey=m11q3tcubh7jyd5je4y4udzh3&amp;dl=0","Click to download SizeChart")</f>
      </c>
      <c r="C1712" s="0" t="inlineStr">
        <is>
          <t>Cleopatra Women's Down Fill Puffer Jacket</t>
        </is>
      </c>
      <c r="D1712" s="0" t="inlineStr">
        <is>
          <t>'108924</t>
        </is>
      </c>
      <c r="E1712" s="0" t="inlineStr">
        <is>
          <t>UNI CLEOPATRA:108924A-S</t>
        </is>
      </c>
      <c r="F1712" s="0" t="inlineStr">
        <is>
          <t>'800108924013</t>
        </is>
      </c>
      <c r="G1712" s="0" t="inlineStr">
        <is>
          <t>WOMENS</t>
        </is>
      </c>
      <c r="H1712" s="0" t="inlineStr">
        <is>
          <t>S</t>
        </is>
      </c>
      <c r="I1712" s="0">
        <v>149.99</v>
      </c>
      <c r="J1712" s="0">
        <v>4</v>
      </c>
    </row>
    <row r="1713" spans="1:10" customHeight="0">
      <c r="A1713" s="0">
        <f>HYPERLINK("https://dl.dropboxusercontent.com/scl/fi/i1qcg8yzwyzkhovcdpxww/108924-af.jpg?rlkey=a361lfa2rj7zl58uzwotagk2t&amp;dl=0","Click to download Image")</f>
      </c>
      <c r="B1713" s="0">
        <f>HYPERLINK("https://dl.dropboxusercontent.com/scl/fi/w301eufogv8kl8f804zyn/womens-size-chartscleopatra.jpg?rlkey=m11q3tcubh7jyd5je4y4udzh3&amp;dl=0","Click to download SizeChart")</f>
      </c>
      <c r="C1713" s="0" t="inlineStr">
        <is>
          <t>Cleopatra Women's Down Fill Puffer Jacket</t>
        </is>
      </c>
      <c r="D1713" s="0" t="inlineStr">
        <is>
          <t>'108924</t>
        </is>
      </c>
      <c r="E1713" s="0" t="inlineStr">
        <is>
          <t>UNI CLEOPATRA:108924B-M</t>
        </is>
      </c>
      <c r="F1713" s="0" t="inlineStr">
        <is>
          <t>'800108924020</t>
        </is>
      </c>
      <c r="G1713" s="0" t="inlineStr">
        <is>
          <t>WOMENS</t>
        </is>
      </c>
      <c r="H1713" s="0" t="inlineStr">
        <is>
          <t>M</t>
        </is>
      </c>
      <c r="I1713" s="0">
        <v>149.99</v>
      </c>
      <c r="J1713" s="0">
        <v>8</v>
      </c>
    </row>
    <row r="1714" spans="1:10" customHeight="0">
      <c r="A1714" s="0">
        <f>HYPERLINK("https://dl.dropboxusercontent.com/scl/fi/i1qcg8yzwyzkhovcdpxww/108924-af.jpg?rlkey=a361lfa2rj7zl58uzwotagk2t&amp;dl=0","Click to download Image")</f>
      </c>
      <c r="B1714" s="0">
        <f>HYPERLINK("https://dl.dropboxusercontent.com/scl/fi/w301eufogv8kl8f804zyn/womens-size-chartscleopatra.jpg?rlkey=m11q3tcubh7jyd5je4y4udzh3&amp;dl=0","Click to download SizeChart")</f>
      </c>
      <c r="C1714" s="0" t="inlineStr">
        <is>
          <t>Cleopatra Women's Down Fill Puffer Jacket</t>
        </is>
      </c>
      <c r="D1714" s="0" t="inlineStr">
        <is>
          <t>'108924</t>
        </is>
      </c>
      <c r="E1714" s="0" t="inlineStr">
        <is>
          <t>UNI CLEOPATRA:108924C-L</t>
        </is>
      </c>
      <c r="F1714" s="0" t="inlineStr">
        <is>
          <t>'800108924037</t>
        </is>
      </c>
      <c r="G1714" s="0" t="inlineStr">
        <is>
          <t>WOMENS</t>
        </is>
      </c>
      <c r="H1714" s="0" t="inlineStr">
        <is>
          <t>L</t>
        </is>
      </c>
      <c r="I1714" s="0">
        <v>149.99</v>
      </c>
      <c r="J1714" s="0">
        <v>7</v>
      </c>
    </row>
    <row r="1715" spans="1:10" customHeight="0">
      <c r="A1715" s="0">
        <f>HYPERLINK("https://dl.dropboxusercontent.com/scl/fi/i1qcg8yzwyzkhovcdpxww/108924-af.jpg?rlkey=a361lfa2rj7zl58uzwotagk2t&amp;dl=0","Click to download Image")</f>
      </c>
      <c r="B1715" s="0">
        <f>HYPERLINK("https://dl.dropboxusercontent.com/scl/fi/w301eufogv8kl8f804zyn/womens-size-chartscleopatra.jpg?rlkey=m11q3tcubh7jyd5je4y4udzh3&amp;dl=0","Click to download SizeChart")</f>
      </c>
      <c r="C1715" s="0" t="inlineStr">
        <is>
          <t>Cleopatra Women's Down Fill Puffer Jacket</t>
        </is>
      </c>
      <c r="D1715" s="0" t="inlineStr">
        <is>
          <t>'108924</t>
        </is>
      </c>
      <c r="E1715" s="0" t="inlineStr">
        <is>
          <t>UNI CLEOPATRA:108924D-XL</t>
        </is>
      </c>
      <c r="F1715" s="0" t="inlineStr">
        <is>
          <t>'800108924044</t>
        </is>
      </c>
      <c r="G1715" s="0" t="inlineStr">
        <is>
          <t>WOMENS</t>
        </is>
      </c>
      <c r="H1715" s="0" t="inlineStr">
        <is>
          <t>XL</t>
        </is>
      </c>
      <c r="I1715" s="0">
        <v>149.99</v>
      </c>
      <c r="J1715" s="0">
        <v>4</v>
      </c>
    </row>
    <row r="1716" spans="1:10" customHeight="0">
      <c r="A1716" s="0">
        <f>HYPERLINK("https://dl.dropboxusercontent.com/scl/fi/i1qcg8yzwyzkhovcdpxww/108924-af.jpg?rlkey=a361lfa2rj7zl58uzwotagk2t&amp;dl=0","Click to download Image")</f>
      </c>
      <c r="B1716" s="0">
        <f>HYPERLINK("https://dl.dropboxusercontent.com/scl/fi/w301eufogv8kl8f804zyn/womens-size-chartscleopatra.jpg?rlkey=m11q3tcubh7jyd5je4y4udzh3&amp;dl=0","Click to download SizeChart")</f>
      </c>
      <c r="C1716" s="0" t="inlineStr">
        <is>
          <t>Cleopatra Women's Down Fill Puffer Jacket</t>
        </is>
      </c>
      <c r="D1716" s="0" t="inlineStr">
        <is>
          <t>'108924</t>
        </is>
      </c>
      <c r="E1716" s="0" t="inlineStr">
        <is>
          <t>UNI CLEOPATRA:108924E-2XL</t>
        </is>
      </c>
      <c r="F1716" s="0" t="inlineStr">
        <is>
          <t>'800108924051</t>
        </is>
      </c>
      <c r="G1716" s="0" t="inlineStr">
        <is>
          <t>WOMENS</t>
        </is>
      </c>
      <c r="H1716" s="0" t="inlineStr">
        <is>
          <t>2XL</t>
        </is>
      </c>
      <c r="I1716" s="0">
        <v>151.99</v>
      </c>
      <c r="J1716" s="0">
        <v>1</v>
      </c>
    </row>
    <row r="1717" spans="1:10" customHeight="0">
      <c r="A1717" s="0">
        <f>HYPERLINK("https://dl.dropboxusercontent.com/scl/fi/i1qcg8yzwyzkhovcdpxww/108924-af.jpg?rlkey=a361lfa2rj7zl58uzwotagk2t&amp;dl=0","Click to download Image")</f>
      </c>
      <c r="B1717" s="0">
        <f>HYPERLINK("https://dl.dropboxusercontent.com/scl/fi/w301eufogv8kl8f804zyn/womens-size-chartscleopatra.jpg?rlkey=m11q3tcubh7jyd5je4y4udzh3&amp;dl=0","Click to download SizeChart")</f>
      </c>
      <c r="C1717" s="0" t="inlineStr">
        <is>
          <t>Cleopatra Women's Down Fill Puffer Jacket</t>
        </is>
      </c>
      <c r="D1717" s="0" t="inlineStr">
        <is>
          <t>'108924</t>
        </is>
      </c>
      <c r="E1717" s="0" t="inlineStr">
        <is>
          <t>UNI CLEOPATRA:108924F-3XL</t>
        </is>
      </c>
      <c r="F1717" s="0" t="inlineStr">
        <is>
          <t>'800108924068</t>
        </is>
      </c>
      <c r="G1717" s="0" t="inlineStr">
        <is>
          <t>WOMENS</t>
        </is>
      </c>
      <c r="H1717" s="0" t="inlineStr">
        <is>
          <t>3XL</t>
        </is>
      </c>
      <c r="I1717" s="0">
        <v>151.99</v>
      </c>
      <c r="J1717" s="0">
        <v>1</v>
      </c>
    </row>
    <row r="1718" spans="1:10" customHeight="0">
      <c r="A1718" s="0">
        <f>HYPERLINK("https://dl.dropboxusercontent.com/scl/fi/0n1esm9gz1tnokc3t07wt/108918-f.jpg?rlkey=c0a8001a3jngpmnxs70lx08py&amp;dl=0","Click to download Image")</f>
      </c>
      <c r="B1718" s="0">
        <f>HYPERLINK("https://dl.dropboxusercontent.com/scl/fi/mucr3prtsfve8pzfiblkv/womens-size-chartslori.jpg?rlkey=lrvsxwk32zh04bvemlwbqpmo7&amp;dl=0","Click to download SizeChart")</f>
      </c>
      <c r="C1718" s="0" t="inlineStr">
        <is>
          <t>Iowa Lori Quilted Vest Premium Black</t>
        </is>
      </c>
      <c r="D1718" s="0" t="inlineStr">
        <is>
          <t>'108918</t>
        </is>
      </c>
      <c r="E1718" s="0" t="inlineStr">
        <is>
          <t>UNI LORI:108918A-S</t>
        </is>
      </c>
      <c r="F1718" s="0" t="inlineStr">
        <is>
          <t>'800108918012</t>
        </is>
      </c>
      <c r="G1718" s="0" t="inlineStr">
        <is>
          <t>WOMENS</t>
        </is>
      </c>
      <c r="H1718" s="0" t="inlineStr">
        <is>
          <t>S</t>
        </is>
      </c>
      <c r="I1718" s="0">
        <v>59.99</v>
      </c>
      <c r="J1718" s="0">
        <v>3</v>
      </c>
    </row>
    <row r="1719" spans="1:10" customHeight="0">
      <c r="A1719" s="0">
        <f>HYPERLINK("https://dl.dropboxusercontent.com/scl/fi/0n1esm9gz1tnokc3t07wt/108918-f.jpg?rlkey=c0a8001a3jngpmnxs70lx08py&amp;dl=0","Click to download Image")</f>
      </c>
      <c r="B1719" s="0">
        <f>HYPERLINK("https://dl.dropboxusercontent.com/scl/fi/mucr3prtsfve8pzfiblkv/womens-size-chartslori.jpg?rlkey=lrvsxwk32zh04bvemlwbqpmo7&amp;dl=0","Click to download SizeChart")</f>
      </c>
      <c r="C1719" s="0" t="inlineStr">
        <is>
          <t>Iowa Lori Quilted Vest Premium Black</t>
        </is>
      </c>
      <c r="D1719" s="0" t="inlineStr">
        <is>
          <t>'108918</t>
        </is>
      </c>
      <c r="E1719" s="0" t="inlineStr">
        <is>
          <t>UNI LORI:108918B-M</t>
        </is>
      </c>
      <c r="F1719" s="0" t="inlineStr">
        <is>
          <t>'800108918029</t>
        </is>
      </c>
      <c r="G1719" s="0" t="inlineStr">
        <is>
          <t>WOMENS</t>
        </is>
      </c>
      <c r="H1719" s="0" t="inlineStr">
        <is>
          <t>M</t>
        </is>
      </c>
      <c r="I1719" s="0">
        <v>59.99</v>
      </c>
      <c r="J1719" s="0">
        <v>6</v>
      </c>
    </row>
    <row r="1720" spans="1:10" customHeight="0">
      <c r="A1720" s="0">
        <f>HYPERLINK("https://dl.dropboxusercontent.com/scl/fi/0n1esm9gz1tnokc3t07wt/108918-f.jpg?rlkey=c0a8001a3jngpmnxs70lx08py&amp;dl=0","Click to download Image")</f>
      </c>
      <c r="B1720" s="0">
        <f>HYPERLINK("https://dl.dropboxusercontent.com/scl/fi/mucr3prtsfve8pzfiblkv/womens-size-chartslori.jpg?rlkey=lrvsxwk32zh04bvemlwbqpmo7&amp;dl=0","Click to download SizeChart")</f>
      </c>
      <c r="C1720" s="0" t="inlineStr">
        <is>
          <t>Iowa Lori Quilted Vest Premium Black</t>
        </is>
      </c>
      <c r="D1720" s="0" t="inlineStr">
        <is>
          <t>'108918</t>
        </is>
      </c>
      <c r="E1720" s="0" t="inlineStr">
        <is>
          <t>UNI LORI:108918C-L</t>
        </is>
      </c>
      <c r="F1720" s="0" t="inlineStr">
        <is>
          <t>'800108918036</t>
        </is>
      </c>
      <c r="G1720" s="0" t="inlineStr">
        <is>
          <t>WOMENS</t>
        </is>
      </c>
      <c r="H1720" s="0" t="inlineStr">
        <is>
          <t>L</t>
        </is>
      </c>
      <c r="I1720" s="0">
        <v>59.99</v>
      </c>
      <c r="J1720" s="0">
        <v>5</v>
      </c>
    </row>
    <row r="1721" spans="1:10" customHeight="0">
      <c r="A1721" s="0">
        <f>HYPERLINK("https://dl.dropboxusercontent.com/scl/fi/0n1esm9gz1tnokc3t07wt/108918-f.jpg?rlkey=c0a8001a3jngpmnxs70lx08py&amp;dl=0","Click to download Image")</f>
      </c>
      <c r="B1721" s="0">
        <f>HYPERLINK("https://dl.dropboxusercontent.com/scl/fi/mucr3prtsfve8pzfiblkv/womens-size-chartslori.jpg?rlkey=lrvsxwk32zh04bvemlwbqpmo7&amp;dl=0","Click to download SizeChart")</f>
      </c>
      <c r="C1721" s="0" t="inlineStr">
        <is>
          <t>Iowa Lori Quilted Vest Premium Black</t>
        </is>
      </c>
      <c r="D1721" s="0" t="inlineStr">
        <is>
          <t>'108918</t>
        </is>
      </c>
      <c r="E1721" s="0" t="inlineStr">
        <is>
          <t>UNI LORI:108918D-XL</t>
        </is>
      </c>
      <c r="F1721" s="0" t="inlineStr">
        <is>
          <t>'800108918043</t>
        </is>
      </c>
      <c r="G1721" s="0" t="inlineStr">
        <is>
          <t>WOMENS</t>
        </is>
      </c>
      <c r="H1721" s="0" t="inlineStr">
        <is>
          <t>XL</t>
        </is>
      </c>
      <c r="I1721" s="0">
        <v>59.99</v>
      </c>
      <c r="J1721" s="0">
        <v>2</v>
      </c>
    </row>
    <row r="1722" spans="1:10" customHeight="0">
      <c r="A1722" s="0">
        <f>HYPERLINK("https://dl.dropboxusercontent.com/scl/fi/0n1esm9gz1tnokc3t07wt/108918-f.jpg?rlkey=c0a8001a3jngpmnxs70lx08py&amp;dl=0","Click to download Image")</f>
      </c>
      <c r="B1722" s="0">
        <f>HYPERLINK("https://dl.dropboxusercontent.com/scl/fi/mucr3prtsfve8pzfiblkv/womens-size-chartslori.jpg?rlkey=lrvsxwk32zh04bvemlwbqpmo7&amp;dl=0","Click to download SizeChart")</f>
      </c>
      <c r="C1722" s="0" t="inlineStr">
        <is>
          <t>Iowa Lori Quilted Vest Premium Black</t>
        </is>
      </c>
      <c r="D1722" s="0" t="inlineStr">
        <is>
          <t>'108918</t>
        </is>
      </c>
      <c r="E1722" s="0" t="inlineStr">
        <is>
          <t>UNI LORI:108918E-2XL</t>
        </is>
      </c>
      <c r="F1722" s="0" t="inlineStr">
        <is>
          <t>'800108918050</t>
        </is>
      </c>
      <c r="G1722" s="0" t="inlineStr">
        <is>
          <t>WOMENS</t>
        </is>
      </c>
      <c r="H1722" s="0" t="inlineStr">
        <is>
          <t>2XL</t>
        </is>
      </c>
      <c r="I1722" s="0">
        <v>61.99</v>
      </c>
      <c r="J1722" s="0">
        <v>1</v>
      </c>
    </row>
    <row r="1723" spans="1:10" customHeight="0">
      <c r="A1723" s="0">
        <f>HYPERLINK("https://dl.dropboxusercontent.com/scl/fi/0n1esm9gz1tnokc3t07wt/108918-f.jpg?rlkey=c0a8001a3jngpmnxs70lx08py&amp;dl=0","Click to download Image")</f>
      </c>
      <c r="B1723" s="0">
        <f>HYPERLINK("https://dl.dropboxusercontent.com/scl/fi/mucr3prtsfve8pzfiblkv/womens-size-chartslori.jpg?rlkey=lrvsxwk32zh04bvemlwbqpmo7&amp;dl=0","Click to download SizeChart")</f>
      </c>
      <c r="C1723" s="0" t="inlineStr">
        <is>
          <t>Iowa Lori Quilted Vest Premium Black</t>
        </is>
      </c>
      <c r="D1723" s="0" t="inlineStr">
        <is>
          <t>'108918</t>
        </is>
      </c>
      <c r="E1723" s="0" t="inlineStr">
        <is>
          <t>UNI LORI:108918F-3XL</t>
        </is>
      </c>
      <c r="F1723" s="0" t="inlineStr">
        <is>
          <t>'800108918067</t>
        </is>
      </c>
      <c r="G1723" s="0" t="inlineStr">
        <is>
          <t>WOMENS</t>
        </is>
      </c>
      <c r="H1723" s="0" t="inlineStr">
        <is>
          <t>3XL</t>
        </is>
      </c>
      <c r="I1723" s="0">
        <v>61.99</v>
      </c>
      <c r="J1723" s="0">
        <v>1</v>
      </c>
    </row>
    <row r="1724" spans="1:10" customHeight="0">
      <c r="A1724" s="0">
        <f>HYPERLINK("https://dl.dropboxusercontent.com/scl/fi/9uufxn5upc2zouq353630/114520-af.jpg?rlkey=hwke9qweshvwz3q9wl4nqng9y&amp;dl=0","Click to download Image")</f>
      </c>
      <c r="B1724" s="0">
        <f>HYPERLINK("https://dl.dropboxusercontent.com/scl/fi/tzhaolttfeevrrndyuqej/womens-t-shirt-size-chartsemerald.jpg?rlkey=zu2tbjlgp4gni06u8r33mrk58&amp;dl=0","Click to download SizeChart")</f>
      </c>
      <c r="C1724" s="0" t="inlineStr">
        <is>
          <t>Emerald Women's Scallop Shirt</t>
        </is>
      </c>
      <c r="D1724" s="0" t="inlineStr">
        <is>
          <t>'114520</t>
        </is>
      </c>
      <c r="E1724" s="0" t="inlineStr">
        <is>
          <t>UNI EMERALD W PURPLE:114520A - S</t>
        </is>
      </c>
      <c r="F1724" s="0" t="inlineStr">
        <is>
          <t>'000000000000</t>
        </is>
      </c>
      <c r="G1724" s="0" t="inlineStr">
        <is>
          <t>WOMENS</t>
        </is>
      </c>
      <c r="H1724" s="0" t="inlineStr">
        <is>
          <t>S</t>
        </is>
      </c>
      <c r="I1724" s="0">
        <v>39.99</v>
      </c>
      <c r="J1724" s="0">
        <v>8</v>
      </c>
    </row>
    <row r="1725" spans="1:10" customHeight="0">
      <c r="A1725" s="0">
        <f>HYPERLINK("https://dl.dropboxusercontent.com/scl/fi/9uufxn5upc2zouq353630/114520-af.jpg?rlkey=hwke9qweshvwz3q9wl4nqng9y&amp;dl=0","Click to download Image")</f>
      </c>
      <c r="B1725" s="0">
        <f>HYPERLINK("https://dl.dropboxusercontent.com/scl/fi/tzhaolttfeevrrndyuqej/womens-t-shirt-size-chartsemerald.jpg?rlkey=zu2tbjlgp4gni06u8r33mrk58&amp;dl=0","Click to download SizeChart")</f>
      </c>
      <c r="C1725" s="0" t="inlineStr">
        <is>
          <t>Emerald Women's Scallop Shirt</t>
        </is>
      </c>
      <c r="D1725" s="0" t="inlineStr">
        <is>
          <t>'114520</t>
        </is>
      </c>
      <c r="E1725" s="0" t="inlineStr">
        <is>
          <t>UNI EMERALD W PURPLE:114520B - M</t>
        </is>
      </c>
      <c r="F1725" s="0" t="inlineStr">
        <is>
          <t>'000000000000</t>
        </is>
      </c>
      <c r="G1725" s="0" t="inlineStr">
        <is>
          <t>WOMENS</t>
        </is>
      </c>
      <c r="H1725" s="0" t="inlineStr">
        <is>
          <t>M</t>
        </is>
      </c>
      <c r="I1725" s="0">
        <v>39.99</v>
      </c>
      <c r="J1725" s="0">
        <v>16</v>
      </c>
    </row>
    <row r="1726" spans="1:10" customHeight="0">
      <c r="A1726" s="0">
        <f>HYPERLINK("https://dl.dropboxusercontent.com/scl/fi/9uufxn5upc2zouq353630/114520-af.jpg?rlkey=hwke9qweshvwz3q9wl4nqng9y&amp;dl=0","Click to download Image")</f>
      </c>
      <c r="B1726" s="0">
        <f>HYPERLINK("https://dl.dropboxusercontent.com/scl/fi/tzhaolttfeevrrndyuqej/womens-t-shirt-size-chartsemerald.jpg?rlkey=zu2tbjlgp4gni06u8r33mrk58&amp;dl=0","Click to download SizeChart")</f>
      </c>
      <c r="C1726" s="0" t="inlineStr">
        <is>
          <t>Emerald Women's Scallop Shirt</t>
        </is>
      </c>
      <c r="D1726" s="0" t="inlineStr">
        <is>
          <t>'114520</t>
        </is>
      </c>
      <c r="E1726" s="0" t="inlineStr">
        <is>
          <t>UNI EMERALD W PURPLE:114520C - L</t>
        </is>
      </c>
      <c r="F1726" s="0" t="inlineStr">
        <is>
          <t>'000000000000</t>
        </is>
      </c>
      <c r="G1726" s="0" t="inlineStr">
        <is>
          <t>WOMENS</t>
        </is>
      </c>
      <c r="H1726" s="0" t="inlineStr">
        <is>
          <t>L</t>
        </is>
      </c>
      <c r="I1726" s="0">
        <v>39.99</v>
      </c>
      <c r="J1726" s="0">
        <v>15</v>
      </c>
    </row>
    <row r="1727" spans="1:10" customHeight="0">
      <c r="A1727" s="0">
        <f>HYPERLINK("https://dl.dropboxusercontent.com/scl/fi/9uufxn5upc2zouq353630/114520-af.jpg?rlkey=hwke9qweshvwz3q9wl4nqng9y&amp;dl=0","Click to download Image")</f>
      </c>
      <c r="B1727" s="0">
        <f>HYPERLINK("https://dl.dropboxusercontent.com/scl/fi/tzhaolttfeevrrndyuqej/womens-t-shirt-size-chartsemerald.jpg?rlkey=zu2tbjlgp4gni06u8r33mrk58&amp;dl=0","Click to download SizeChart")</f>
      </c>
      <c r="C1727" s="0" t="inlineStr">
        <is>
          <t>Emerald Women's Scallop Shirt</t>
        </is>
      </c>
      <c r="D1727" s="0" t="inlineStr">
        <is>
          <t>'114520</t>
        </is>
      </c>
      <c r="E1727" s="0" t="inlineStr">
        <is>
          <t>UNI EMERALD W PURPLE:114520D - XL</t>
        </is>
      </c>
      <c r="F1727" s="0" t="inlineStr">
        <is>
          <t>'000000000000</t>
        </is>
      </c>
      <c r="G1727" s="0" t="inlineStr">
        <is>
          <t>WOMENS</t>
        </is>
      </c>
      <c r="H1727" s="0" t="inlineStr">
        <is>
          <t>XL</t>
        </is>
      </c>
      <c r="I1727" s="0">
        <v>39.99</v>
      </c>
      <c r="J1727" s="0">
        <v>8</v>
      </c>
    </row>
    <row r="1728" spans="1:10" customHeight="0">
      <c r="A1728" s="0">
        <f>HYPERLINK("https://dl.dropboxusercontent.com/scl/fi/9uufxn5upc2zouq353630/114520-af.jpg?rlkey=hwke9qweshvwz3q9wl4nqng9y&amp;dl=0","Click to download Image")</f>
      </c>
      <c r="B1728" s="0">
        <f>HYPERLINK("https://dl.dropboxusercontent.com/scl/fi/tzhaolttfeevrrndyuqej/womens-t-shirt-size-chartsemerald.jpg?rlkey=zu2tbjlgp4gni06u8r33mrk58&amp;dl=0","Click to download SizeChart")</f>
      </c>
      <c r="C1728" s="0" t="inlineStr">
        <is>
          <t>Emerald Women's Scallop Shirt</t>
        </is>
      </c>
      <c r="D1728" s="0" t="inlineStr">
        <is>
          <t>'114520</t>
        </is>
      </c>
      <c r="E1728" s="0" t="inlineStr">
        <is>
          <t>UNI EMERALD W PURPLE:114520E - 2XL</t>
        </is>
      </c>
      <c r="F1728" s="0" t="inlineStr">
        <is>
          <t>'000000000000</t>
        </is>
      </c>
      <c r="G1728" s="0" t="inlineStr">
        <is>
          <t>WOMENS</t>
        </is>
      </c>
      <c r="H1728" s="0" t="inlineStr">
        <is>
          <t>2XL</t>
        </is>
      </c>
      <c r="I1728" s="0">
        <v>41.99</v>
      </c>
      <c r="J1728" s="0">
        <v>4</v>
      </c>
    </row>
    <row r="1729" spans="1:10" customHeight="0">
      <c r="A1729" s="0">
        <f>HYPERLINK("https://dl.dropboxusercontent.com/scl/fi/9uufxn5upc2zouq353630/114520-af.jpg?rlkey=hwke9qweshvwz3q9wl4nqng9y&amp;dl=0","Click to download Image")</f>
      </c>
      <c r="B1729" s="0">
        <f>HYPERLINK("https://dl.dropboxusercontent.com/scl/fi/tzhaolttfeevrrndyuqej/womens-t-shirt-size-chartsemerald.jpg?rlkey=zu2tbjlgp4gni06u8r33mrk58&amp;dl=0","Click to download SizeChart")</f>
      </c>
      <c r="C1729" s="0" t="inlineStr">
        <is>
          <t>Emerald Women's Scallop Shirt</t>
        </is>
      </c>
      <c r="D1729" s="0" t="inlineStr">
        <is>
          <t>'114520</t>
        </is>
      </c>
      <c r="E1729" s="0" t="inlineStr">
        <is>
          <t>UNI EMERALD W PURPLE:114520F - 3XL</t>
        </is>
      </c>
      <c r="F1729" s="0" t="inlineStr">
        <is>
          <t>'000000000000</t>
        </is>
      </c>
      <c r="G1729" s="0" t="inlineStr">
        <is>
          <t>WOMENS</t>
        </is>
      </c>
      <c r="H1729" s="0" t="inlineStr">
        <is>
          <t>3XL</t>
        </is>
      </c>
      <c r="I1729" s="0">
        <v>41.99</v>
      </c>
      <c r="J1729" s="0">
        <v>1</v>
      </c>
    </row>
    <row r="1730" spans="1:10" customHeight="0">
      <c r="A1730" s="0">
        <f>HYPERLINK("https://dl.dropboxusercontent.com/scl/fi/9uufxn5upc2zouq353630/114520-af.jpg?rlkey=hwke9qweshvwz3q9wl4nqng9y&amp;dl=0","Click to download Image")</f>
      </c>
      <c r="B1730" s="0">
        <f>HYPERLINK("https://dl.dropboxusercontent.com/scl/fi/tzhaolttfeevrrndyuqej/womens-t-shirt-size-chartsemerald.jpg?rlkey=zu2tbjlgp4gni06u8r33mrk58&amp;dl=0","Click to download SizeChart")</f>
      </c>
      <c r="C1730" s="0" t="inlineStr">
        <is>
          <t>Emerald Women's Scallop Shirt</t>
        </is>
      </c>
      <c r="D1730" s="0" t="inlineStr">
        <is>
          <t>'114520</t>
        </is>
      </c>
      <c r="E1730" s="0" t="inlineStr">
        <is>
          <t>UNI EMERALD W PURPLE 12 PACK (114520)</t>
        </is>
      </c>
      <c r="F1730" s="0" t="inlineStr">
        <is>
          <t>'000000000000</t>
        </is>
      </c>
      <c r="G1730" s="0" t="inlineStr">
        <is>
          <t>WOMENS</t>
        </is>
      </c>
      <c r="H1730" s="0" t="inlineStr">
        <is>
          <t>12 PACK</t>
        </is>
      </c>
      <c r="I1730" s="0">
        <v>384</v>
      </c>
      <c r="J1730" s="0">
        <v>0</v>
      </c>
    </row>
    <row r="1731" spans="1:10" customHeight="0">
      <c r="A1731" s="0">
        <f>HYPERLINK("https://dl.dropboxusercontent.com/scl/fi/gd4wq58kdlhv8fyq9zyc9/114498-f.jpg?rlkey=pyn27pwnnl3r5ildcel8ipr1h&amp;dl=0","Click to download Image")</f>
      </c>
      <c r="B1731" s="0">
        <f>HYPERLINK("https://dl.dropboxusercontent.com/scl/fi/432djr5cxy1i2hdi6a4kq/womens-t-shirt-size-chartscassidy.jpg?rlkey=gcdksm6gb5ip2xy0eioom9snt&amp;dl=0","Click to download SizeChart")</f>
      </c>
      <c r="C1731" s="0" t="inlineStr">
        <is>
          <t>Cassidy Womens Ringer T-shirt</t>
        </is>
      </c>
      <c r="D1731" s="0" t="inlineStr">
        <is>
          <t>'114498</t>
        </is>
      </c>
      <c r="E1731" s="0" t="inlineStr">
        <is>
          <t>UNI CASSIDY W PURPLE:114498A - S</t>
        </is>
      </c>
      <c r="F1731" s="0" t="inlineStr">
        <is>
          <t>'000000000000</t>
        </is>
      </c>
      <c r="G1731" s="0" t="inlineStr">
        <is>
          <t>WOMENS</t>
        </is>
      </c>
      <c r="H1731" s="0" t="inlineStr">
        <is>
          <t>S</t>
        </is>
      </c>
      <c r="I1731" s="0">
        <v>26.99</v>
      </c>
      <c r="J1731" s="0">
        <v>9</v>
      </c>
    </row>
    <row r="1732" spans="1:10" customHeight="0">
      <c r="A1732" s="0">
        <f>HYPERLINK("https://dl.dropboxusercontent.com/scl/fi/gd4wq58kdlhv8fyq9zyc9/114498-f.jpg?rlkey=pyn27pwnnl3r5ildcel8ipr1h&amp;dl=0","Click to download Image")</f>
      </c>
      <c r="B1732" s="0">
        <f>HYPERLINK("https://dl.dropboxusercontent.com/scl/fi/432djr5cxy1i2hdi6a4kq/womens-t-shirt-size-chartscassidy.jpg?rlkey=gcdksm6gb5ip2xy0eioom9snt&amp;dl=0","Click to download SizeChart")</f>
      </c>
      <c r="C1732" s="0" t="inlineStr">
        <is>
          <t>Cassidy Womens Ringer T-shirt</t>
        </is>
      </c>
      <c r="D1732" s="0" t="inlineStr">
        <is>
          <t>'114498</t>
        </is>
      </c>
      <c r="E1732" s="0" t="inlineStr">
        <is>
          <t>UNI CASSIDY W PURPLE:114498B - M</t>
        </is>
      </c>
      <c r="F1732" s="0" t="inlineStr">
        <is>
          <t>'000000000000</t>
        </is>
      </c>
      <c r="G1732" s="0" t="inlineStr">
        <is>
          <t>WOMENS</t>
        </is>
      </c>
      <c r="H1732" s="0" t="inlineStr">
        <is>
          <t>M</t>
        </is>
      </c>
      <c r="I1732" s="0">
        <v>26.99</v>
      </c>
      <c r="J1732" s="0">
        <v>20</v>
      </c>
    </row>
    <row r="1733" spans="1:10" customHeight="0">
      <c r="A1733" s="0">
        <f>HYPERLINK("https://dl.dropboxusercontent.com/scl/fi/gd4wq58kdlhv8fyq9zyc9/114498-f.jpg?rlkey=pyn27pwnnl3r5ildcel8ipr1h&amp;dl=0","Click to download Image")</f>
      </c>
      <c r="B1733" s="0">
        <f>HYPERLINK("https://dl.dropboxusercontent.com/scl/fi/432djr5cxy1i2hdi6a4kq/womens-t-shirt-size-chartscassidy.jpg?rlkey=gcdksm6gb5ip2xy0eioom9snt&amp;dl=0","Click to download SizeChart")</f>
      </c>
      <c r="C1733" s="0" t="inlineStr">
        <is>
          <t>Cassidy Womens Ringer T-shirt</t>
        </is>
      </c>
      <c r="D1733" s="0" t="inlineStr">
        <is>
          <t>'114498</t>
        </is>
      </c>
      <c r="E1733" s="0" t="inlineStr">
        <is>
          <t>UNI CASSIDY W PURPLE:114498C - L</t>
        </is>
      </c>
      <c r="F1733" s="0" t="inlineStr">
        <is>
          <t>'000000000000</t>
        </is>
      </c>
      <c r="G1733" s="0" t="inlineStr">
        <is>
          <t>WOMENS</t>
        </is>
      </c>
      <c r="H1733" s="0" t="inlineStr">
        <is>
          <t>L</t>
        </is>
      </c>
      <c r="I1733" s="0">
        <v>26.99</v>
      </c>
      <c r="J1733" s="0">
        <v>21</v>
      </c>
    </row>
    <row r="1734" spans="1:10" customHeight="0">
      <c r="A1734" s="0">
        <f>HYPERLINK("https://dl.dropboxusercontent.com/scl/fi/gd4wq58kdlhv8fyq9zyc9/114498-f.jpg?rlkey=pyn27pwnnl3r5ildcel8ipr1h&amp;dl=0","Click to download Image")</f>
      </c>
      <c r="B1734" s="0">
        <f>HYPERLINK("https://dl.dropboxusercontent.com/scl/fi/432djr5cxy1i2hdi6a4kq/womens-t-shirt-size-chartscassidy.jpg?rlkey=gcdksm6gb5ip2xy0eioom9snt&amp;dl=0","Click to download SizeChart")</f>
      </c>
      <c r="C1734" s="0" t="inlineStr">
        <is>
          <t>Cassidy Womens Ringer T-shirt</t>
        </is>
      </c>
      <c r="D1734" s="0" t="inlineStr">
        <is>
          <t>'114498</t>
        </is>
      </c>
      <c r="E1734" s="0" t="inlineStr">
        <is>
          <t>UNI CASSIDY W PURPLE:114498D - XL</t>
        </is>
      </c>
      <c r="F1734" s="0" t="inlineStr">
        <is>
          <t>'000000000000</t>
        </is>
      </c>
      <c r="G1734" s="0" t="inlineStr">
        <is>
          <t>WOMENS</t>
        </is>
      </c>
      <c r="H1734" s="0" t="inlineStr">
        <is>
          <t>XL</t>
        </is>
      </c>
      <c r="I1734" s="0">
        <v>26.99</v>
      </c>
      <c r="J1734" s="0">
        <v>9</v>
      </c>
    </row>
    <row r="1735" spans="1:10" customHeight="0">
      <c r="A1735" s="0">
        <f>HYPERLINK("https://dl.dropboxusercontent.com/scl/fi/gd4wq58kdlhv8fyq9zyc9/114498-f.jpg?rlkey=pyn27pwnnl3r5ildcel8ipr1h&amp;dl=0","Click to download Image")</f>
      </c>
      <c r="B1735" s="0">
        <f>HYPERLINK("https://dl.dropboxusercontent.com/scl/fi/432djr5cxy1i2hdi6a4kq/womens-t-shirt-size-chartscassidy.jpg?rlkey=gcdksm6gb5ip2xy0eioom9snt&amp;dl=0","Click to download SizeChart")</f>
      </c>
      <c r="C1735" s="0" t="inlineStr">
        <is>
          <t>Cassidy Womens Ringer T-shirt</t>
        </is>
      </c>
      <c r="D1735" s="0" t="inlineStr">
        <is>
          <t>'114498</t>
        </is>
      </c>
      <c r="E1735" s="0" t="inlineStr">
        <is>
          <t>UNI CASSIDY W PURPLE:114498E - 2XL</t>
        </is>
      </c>
      <c r="F1735" s="0" t="inlineStr">
        <is>
          <t>'000000000000</t>
        </is>
      </c>
      <c r="G1735" s="0" t="inlineStr">
        <is>
          <t>WOMENS</t>
        </is>
      </c>
      <c r="H1735" s="0" t="inlineStr">
        <is>
          <t>2XL</t>
        </is>
      </c>
      <c r="I1735" s="0">
        <v>28.99</v>
      </c>
      <c r="J1735" s="0">
        <v>3</v>
      </c>
    </row>
    <row r="1736" spans="1:10" customHeight="0">
      <c r="A1736" s="0">
        <f>HYPERLINK("https://dl.dropboxusercontent.com/scl/fi/gd4wq58kdlhv8fyq9zyc9/114498-f.jpg?rlkey=pyn27pwnnl3r5ildcel8ipr1h&amp;dl=0","Click to download Image")</f>
      </c>
      <c r="B1736" s="0">
        <f>HYPERLINK("https://dl.dropboxusercontent.com/scl/fi/432djr5cxy1i2hdi6a4kq/womens-t-shirt-size-chartscassidy.jpg?rlkey=gcdksm6gb5ip2xy0eioom9snt&amp;dl=0","Click to download SizeChart")</f>
      </c>
      <c r="C1736" s="0" t="inlineStr">
        <is>
          <t>Cassidy Womens Ringer T-shirt</t>
        </is>
      </c>
      <c r="D1736" s="0" t="inlineStr">
        <is>
          <t>'114498</t>
        </is>
      </c>
      <c r="E1736" s="0" t="inlineStr">
        <is>
          <t>UNI CASSIDY W PURPLE:114498F - 3XL</t>
        </is>
      </c>
      <c r="F1736" s="0" t="inlineStr">
        <is>
          <t>'000000000000</t>
        </is>
      </c>
      <c r="G1736" s="0" t="inlineStr">
        <is>
          <t>WOMENS</t>
        </is>
      </c>
      <c r="H1736" s="0" t="inlineStr">
        <is>
          <t>3XL</t>
        </is>
      </c>
      <c r="I1736" s="0">
        <v>28.99</v>
      </c>
      <c r="J1736" s="0">
        <v>2</v>
      </c>
    </row>
    <row r="1737" spans="1:10" customHeight="0">
      <c r="A1737" s="0">
        <f>HYPERLINK("https://dl.dropboxusercontent.com/scl/fi/gd4wq58kdlhv8fyq9zyc9/114498-f.jpg?rlkey=pyn27pwnnl3r5ildcel8ipr1h&amp;dl=0","Click to download Image")</f>
      </c>
      <c r="B1737" s="0">
        <f>HYPERLINK("https://dl.dropboxusercontent.com/scl/fi/432djr5cxy1i2hdi6a4kq/womens-t-shirt-size-chartscassidy.jpg?rlkey=gcdksm6gb5ip2xy0eioom9snt&amp;dl=0","Click to download SizeChart")</f>
      </c>
      <c r="C1737" s="0" t="inlineStr">
        <is>
          <t>Cassidy Womens Ringer T-shirt</t>
        </is>
      </c>
      <c r="D1737" s="0" t="inlineStr">
        <is>
          <t>'114498</t>
        </is>
      </c>
      <c r="E1737" s="0" t="inlineStr">
        <is>
          <t>UNI CASSIDY W PURPLE 12 PACK (114498)</t>
        </is>
      </c>
      <c r="F1737" s="0" t="inlineStr">
        <is>
          <t>'000000000000</t>
        </is>
      </c>
      <c r="G1737" s="0" t="inlineStr">
        <is>
          <t>WOMENS</t>
        </is>
      </c>
      <c r="H1737" s="0" t="inlineStr">
        <is>
          <t>12 PACK</t>
        </is>
      </c>
      <c r="I1737" s="0">
        <v>259.2</v>
      </c>
      <c r="J1737" s="0">
        <v>0</v>
      </c>
    </row>
    <row r="1738" spans="1:10" customHeight="0">
      <c r="A1738" s="0">
        <f>HYPERLINK("https://dl.dropboxusercontent.com/scl/fi/slvq2r6qte6kjovdcsmj3/114710-f.jpg?rlkey=a3p47kfb6btnecw8c7cpleaxj&amp;dl=0","Click to download Image")</f>
      </c>
      <c r="B1738" s="0">
        <f>HYPERLINK("https://dl.dropboxusercontent.com/scl/fi/s9zo9kw9y9181mw9g2v6m/graphic-update22022-infant.jpg?rlkey=t6dixduv1yv7cqq76i3ys8ltf&amp;dl=0","Click to download SizeChart")</f>
      </c>
      <c r="C1738" s="0" t="inlineStr">
        <is>
          <t>Cordelia Infant Sherpa Jacket</t>
        </is>
      </c>
      <c r="D1738" s="0" t="inlineStr">
        <is>
          <t>'114710</t>
        </is>
      </c>
      <c r="E1738" s="0" t="inlineStr">
        <is>
          <t>UNI CORDELIA I WHITE:114710A-0-3M</t>
        </is>
      </c>
      <c r="F1738" s="0" t="inlineStr">
        <is>
          <t>'000000000000</t>
        </is>
      </c>
      <c r="G1738" s="0" t="inlineStr">
        <is>
          <t>INFANT</t>
        </is>
      </c>
      <c r="H1738" s="0" t="inlineStr">
        <is>
          <t>0-3M</t>
        </is>
      </c>
      <c r="I1738" s="0">
        <v>34.99</v>
      </c>
      <c r="J1738" s="0">
        <v>8</v>
      </c>
    </row>
    <row r="1739" spans="1:10" customHeight="0">
      <c r="A1739" s="0">
        <f>HYPERLINK("https://dl.dropboxusercontent.com/scl/fi/slvq2r6qte6kjovdcsmj3/114710-f.jpg?rlkey=a3p47kfb6btnecw8c7cpleaxj&amp;dl=0","Click to download Image")</f>
      </c>
      <c r="B1739" s="0">
        <f>HYPERLINK("https://dl.dropboxusercontent.com/scl/fi/s9zo9kw9y9181mw9g2v6m/graphic-update22022-infant.jpg?rlkey=t6dixduv1yv7cqq76i3ys8ltf&amp;dl=0","Click to download SizeChart")</f>
      </c>
      <c r="C1739" s="0" t="inlineStr">
        <is>
          <t>Cordelia Infant Sherpa Jacket</t>
        </is>
      </c>
      <c r="D1739" s="0" t="inlineStr">
        <is>
          <t>'114710</t>
        </is>
      </c>
      <c r="E1739" s="0" t="inlineStr">
        <is>
          <t>UNI CORDELIA I WHITE:114710B-3-6M</t>
        </is>
      </c>
      <c r="F1739" s="0" t="inlineStr">
        <is>
          <t>'000000000000</t>
        </is>
      </c>
      <c r="G1739" s="0" t="inlineStr">
        <is>
          <t>INFANT</t>
        </is>
      </c>
      <c r="H1739" s="0" t="inlineStr">
        <is>
          <t>3-6M</t>
        </is>
      </c>
      <c r="I1739" s="0">
        <v>34.99</v>
      </c>
      <c r="J1739" s="0">
        <v>8</v>
      </c>
    </row>
    <row r="1740" spans="1:10" customHeight="0">
      <c r="A1740" s="0">
        <f>HYPERLINK("https://dl.dropboxusercontent.com/scl/fi/slvq2r6qte6kjovdcsmj3/114710-f.jpg?rlkey=a3p47kfb6btnecw8c7cpleaxj&amp;dl=0","Click to download Image")</f>
      </c>
      <c r="B1740" s="0">
        <f>HYPERLINK("https://dl.dropboxusercontent.com/scl/fi/s9zo9kw9y9181mw9g2v6m/graphic-update22022-infant.jpg?rlkey=t6dixduv1yv7cqq76i3ys8ltf&amp;dl=0","Click to download SizeChart")</f>
      </c>
      <c r="C1740" s="0" t="inlineStr">
        <is>
          <t>Cordelia Infant Sherpa Jacket</t>
        </is>
      </c>
      <c r="D1740" s="0" t="inlineStr">
        <is>
          <t>'114710</t>
        </is>
      </c>
      <c r="E1740" s="0" t="inlineStr">
        <is>
          <t>UNI CORDELIA I WHITE:114710C-6-9M</t>
        </is>
      </c>
      <c r="F1740" s="0" t="inlineStr">
        <is>
          <t>'000000000000</t>
        </is>
      </c>
      <c r="G1740" s="0" t="inlineStr">
        <is>
          <t>INFANT</t>
        </is>
      </c>
      <c r="H1740" s="0" t="inlineStr">
        <is>
          <t>6-9M</t>
        </is>
      </c>
      <c r="I1740" s="0">
        <v>34.99</v>
      </c>
      <c r="J1740" s="0">
        <v>8</v>
      </c>
    </row>
    <row r="1741" spans="1:10" customHeight="0">
      <c r="A1741" s="0">
        <f>HYPERLINK("https://dl.dropboxusercontent.com/scl/fi/slvq2r6qte6kjovdcsmj3/114710-f.jpg?rlkey=a3p47kfb6btnecw8c7cpleaxj&amp;dl=0","Click to download Image")</f>
      </c>
      <c r="B1741" s="0">
        <f>HYPERLINK("https://dl.dropboxusercontent.com/scl/fi/s9zo9kw9y9181mw9g2v6m/graphic-update22022-infant.jpg?rlkey=t6dixduv1yv7cqq76i3ys8ltf&amp;dl=0","Click to download SizeChart")</f>
      </c>
      <c r="C1741" s="0" t="inlineStr">
        <is>
          <t>Cordelia Infant Sherpa Jacket</t>
        </is>
      </c>
      <c r="D1741" s="0" t="inlineStr">
        <is>
          <t>'114710</t>
        </is>
      </c>
      <c r="E1741" s="0" t="inlineStr">
        <is>
          <t>UNI CORDELIA I WHITE:114710F-12M</t>
        </is>
      </c>
      <c r="F1741" s="0" t="inlineStr">
        <is>
          <t>'000000000000</t>
        </is>
      </c>
      <c r="G1741" s="0" t="inlineStr">
        <is>
          <t>INFANT</t>
        </is>
      </c>
      <c r="H1741" s="0" t="inlineStr">
        <is>
          <t>12M</t>
        </is>
      </c>
      <c r="I1741" s="0">
        <v>34.99</v>
      </c>
      <c r="J1741" s="0">
        <v>5</v>
      </c>
    </row>
    <row r="1742" spans="1:10" customHeight="0">
      <c r="A1742" s="0">
        <f>HYPERLINK("https://dl.dropboxusercontent.com/scl/fi/slvq2r6qte6kjovdcsmj3/114710-f.jpg?rlkey=a3p47kfb6btnecw8c7cpleaxj&amp;dl=0","Click to download Image")</f>
      </c>
      <c r="B1742" s="0">
        <f>HYPERLINK("https://dl.dropboxusercontent.com/scl/fi/s9zo9kw9y9181mw9g2v6m/graphic-update22022-infant.jpg?rlkey=t6dixduv1yv7cqq76i3ys8ltf&amp;dl=0","Click to download SizeChart")</f>
      </c>
      <c r="C1742" s="0" t="inlineStr">
        <is>
          <t>Cordelia Infant Sherpa Jacket</t>
        </is>
      </c>
      <c r="D1742" s="0" t="inlineStr">
        <is>
          <t>'114710</t>
        </is>
      </c>
      <c r="E1742" s="0" t="inlineStr">
        <is>
          <t>UNI CORDELIA I WHITE 12 PACK (114710)</t>
        </is>
      </c>
      <c r="F1742" s="0" t="inlineStr">
        <is>
          <t>'000000000000</t>
        </is>
      </c>
      <c r="G1742" s="0" t="inlineStr">
        <is>
          <t>INFANT</t>
        </is>
      </c>
      <c r="H1742" s="0" t="inlineStr">
        <is>
          <t>12 PACK</t>
        </is>
      </c>
      <c r="I1742" s="0">
        <v>395.88</v>
      </c>
      <c r="J1742" s="0">
        <v>0</v>
      </c>
    </row>
    <row r="1743" spans="1:10" customHeight="0">
      <c r="A1743" s="0">
        <f>HYPERLINK("https://dl.dropboxusercontent.com/scl/fi/92qyxx4wvj8i820pd8bgu/113001-af.jpg?rlkey=w6ali38wx825sqsrhxu77nvsb&amp;dl=0","Click to download Image")</f>
      </c>
      <c r="B1743" s="0">
        <f>HYPERLINK("https://dl.dropboxusercontent.com/scl/fi/7be376cn5an851ruzv7aj/womens-size-chartsdixie.jpg?rlkey=fzaemvmb7qtasme268t8j9f0q&amp;dl=0","Click to download SizeChart")</f>
      </c>
      <c r="C1743" s="0" t="inlineStr">
        <is>
          <t>Dixie Women's Reversible Vest</t>
        </is>
      </c>
      <c r="D1743" s="0" t="inlineStr">
        <is>
          <t>'113001</t>
        </is>
      </c>
      <c r="E1743" s="0" t="inlineStr">
        <is>
          <t>UNI DIXIE W GOLD:113001A-S</t>
        </is>
      </c>
      <c r="F1743" s="0" t="inlineStr">
        <is>
          <t>'802113001048</t>
        </is>
      </c>
      <c r="G1743" s="0" t="inlineStr">
        <is>
          <t>WOMENS</t>
        </is>
      </c>
      <c r="H1743" s="0" t="inlineStr">
        <is>
          <t>S</t>
        </is>
      </c>
      <c r="I1743" s="0">
        <v>54.99</v>
      </c>
      <c r="J1743" s="0">
        <v>4</v>
      </c>
    </row>
    <row r="1744" spans="1:10" customHeight="0">
      <c r="A1744" s="0">
        <f>HYPERLINK("https://dl.dropboxusercontent.com/scl/fi/92qyxx4wvj8i820pd8bgu/113001-af.jpg?rlkey=w6ali38wx825sqsrhxu77nvsb&amp;dl=0","Click to download Image")</f>
      </c>
      <c r="B1744" s="0">
        <f>HYPERLINK("https://dl.dropboxusercontent.com/scl/fi/7be376cn5an851ruzv7aj/womens-size-chartsdixie.jpg?rlkey=fzaemvmb7qtasme268t8j9f0q&amp;dl=0","Click to download SizeChart")</f>
      </c>
      <c r="C1744" s="0" t="inlineStr">
        <is>
          <t>Dixie Women's Reversible Vest</t>
        </is>
      </c>
      <c r="D1744" s="0" t="inlineStr">
        <is>
          <t>'113001</t>
        </is>
      </c>
      <c r="E1744" s="0" t="inlineStr">
        <is>
          <t>UNI DIXIE W GOLD:113001B-M</t>
        </is>
      </c>
      <c r="F1744" s="0" t="inlineStr">
        <is>
          <t>'802113001055</t>
        </is>
      </c>
      <c r="G1744" s="0" t="inlineStr">
        <is>
          <t>WOMENS</t>
        </is>
      </c>
      <c r="H1744" s="0" t="inlineStr">
        <is>
          <t>M</t>
        </is>
      </c>
      <c r="I1744" s="0">
        <v>54.99</v>
      </c>
      <c r="J1744" s="0">
        <v>18</v>
      </c>
    </row>
    <row r="1745" spans="1:10" customHeight="0">
      <c r="A1745" s="0">
        <f>HYPERLINK("https://dl.dropboxusercontent.com/scl/fi/92qyxx4wvj8i820pd8bgu/113001-af.jpg?rlkey=w6ali38wx825sqsrhxu77nvsb&amp;dl=0","Click to download Image")</f>
      </c>
      <c r="B1745" s="0">
        <f>HYPERLINK("https://dl.dropboxusercontent.com/scl/fi/7be376cn5an851ruzv7aj/womens-size-chartsdixie.jpg?rlkey=fzaemvmb7qtasme268t8j9f0q&amp;dl=0","Click to download SizeChart")</f>
      </c>
      <c r="C1745" s="0" t="inlineStr">
        <is>
          <t>Dixie Women's Reversible Vest</t>
        </is>
      </c>
      <c r="D1745" s="0" t="inlineStr">
        <is>
          <t>'113001</t>
        </is>
      </c>
      <c r="E1745" s="0" t="inlineStr">
        <is>
          <t>UNI DIXIE W GOLD:113001C-L</t>
        </is>
      </c>
      <c r="F1745" s="0" t="inlineStr">
        <is>
          <t>'802113001062</t>
        </is>
      </c>
      <c r="G1745" s="0" t="inlineStr">
        <is>
          <t>WOMENS</t>
        </is>
      </c>
      <c r="H1745" s="0" t="inlineStr">
        <is>
          <t>L</t>
        </is>
      </c>
      <c r="I1745" s="0">
        <v>54.99</v>
      </c>
      <c r="J1745" s="0">
        <v>21</v>
      </c>
    </row>
    <row r="1746" spans="1:10" customHeight="0">
      <c r="A1746" s="0">
        <f>HYPERLINK("https://dl.dropboxusercontent.com/scl/fi/92qyxx4wvj8i820pd8bgu/113001-af.jpg?rlkey=w6ali38wx825sqsrhxu77nvsb&amp;dl=0","Click to download Image")</f>
      </c>
      <c r="B1746" s="0">
        <f>HYPERLINK("https://dl.dropboxusercontent.com/scl/fi/7be376cn5an851ruzv7aj/womens-size-chartsdixie.jpg?rlkey=fzaemvmb7qtasme268t8j9f0q&amp;dl=0","Click to download SizeChart")</f>
      </c>
      <c r="C1746" s="0" t="inlineStr">
        <is>
          <t>Dixie Women's Reversible Vest</t>
        </is>
      </c>
      <c r="D1746" s="0" t="inlineStr">
        <is>
          <t>'113001</t>
        </is>
      </c>
      <c r="E1746" s="0" t="inlineStr">
        <is>
          <t>UNI DIXIE W GOLD:113001D-XL</t>
        </is>
      </c>
      <c r="F1746" s="0" t="inlineStr">
        <is>
          <t>'802113001079</t>
        </is>
      </c>
      <c r="G1746" s="0" t="inlineStr">
        <is>
          <t>WOMENS</t>
        </is>
      </c>
      <c r="H1746" s="0" t="inlineStr">
        <is>
          <t>XL</t>
        </is>
      </c>
      <c r="I1746" s="0">
        <v>54.99</v>
      </c>
      <c r="J1746" s="0">
        <v>8</v>
      </c>
    </row>
    <row r="1747" spans="1:10" customHeight="0">
      <c r="A1747" s="0">
        <f>HYPERLINK("https://dl.dropboxusercontent.com/scl/fi/92qyxx4wvj8i820pd8bgu/113001-af.jpg?rlkey=w6ali38wx825sqsrhxu77nvsb&amp;dl=0","Click to download Image")</f>
      </c>
      <c r="B1747" s="0">
        <f>HYPERLINK("https://dl.dropboxusercontent.com/scl/fi/7be376cn5an851ruzv7aj/womens-size-chartsdixie.jpg?rlkey=fzaemvmb7qtasme268t8j9f0q&amp;dl=0","Click to download SizeChart")</f>
      </c>
      <c r="C1747" s="0" t="inlineStr">
        <is>
          <t>Dixie Women's Reversible Vest</t>
        </is>
      </c>
      <c r="D1747" s="0" t="inlineStr">
        <is>
          <t>'113001</t>
        </is>
      </c>
      <c r="E1747" s="0" t="inlineStr">
        <is>
          <t>UNI DIXIE W GOLD:113001E-2XL</t>
        </is>
      </c>
      <c r="F1747" s="0" t="inlineStr">
        <is>
          <t>'802113001086</t>
        </is>
      </c>
      <c r="G1747" s="0" t="inlineStr">
        <is>
          <t>WOMENS</t>
        </is>
      </c>
      <c r="H1747" s="0" t="inlineStr">
        <is>
          <t>2XL</t>
        </is>
      </c>
      <c r="I1747" s="0">
        <v>56.99</v>
      </c>
      <c r="J1747" s="0">
        <v>2</v>
      </c>
    </row>
    <row r="1748" spans="1:10" customHeight="0">
      <c r="A1748" s="0">
        <f>HYPERLINK("https://dl.dropboxusercontent.com/scl/fi/92qyxx4wvj8i820pd8bgu/113001-af.jpg?rlkey=w6ali38wx825sqsrhxu77nvsb&amp;dl=0","Click to download Image")</f>
      </c>
      <c r="B1748" s="0">
        <f>HYPERLINK("https://dl.dropboxusercontent.com/scl/fi/7be376cn5an851ruzv7aj/womens-size-chartsdixie.jpg?rlkey=fzaemvmb7qtasme268t8j9f0q&amp;dl=0","Click to download SizeChart")</f>
      </c>
      <c r="C1748" s="0" t="inlineStr">
        <is>
          <t>Dixie Women's Reversible Vest</t>
        </is>
      </c>
      <c r="D1748" s="0" t="inlineStr">
        <is>
          <t>'113001</t>
        </is>
      </c>
      <c r="E1748" s="0" t="inlineStr">
        <is>
          <t>UNI DIXIE W GOLD:113001F-3XL</t>
        </is>
      </c>
      <c r="F1748" s="0" t="inlineStr">
        <is>
          <t>'802113001093</t>
        </is>
      </c>
      <c r="G1748" s="0" t="inlineStr">
        <is>
          <t>WOMENS</t>
        </is>
      </c>
      <c r="H1748" s="0" t="inlineStr">
        <is>
          <t>3XL</t>
        </is>
      </c>
      <c r="I1748" s="0">
        <v>56.99</v>
      </c>
      <c r="J1748" s="0">
        <v>0</v>
      </c>
    </row>
    <row r="1749" spans="1:10" customHeight="0">
      <c r="A1749" s="0">
        <f>HYPERLINK("https://dl.dropboxusercontent.com/scl/fi/92qyxx4wvj8i820pd8bgu/113001-af.jpg?rlkey=w6ali38wx825sqsrhxu77nvsb&amp;dl=0","Click to download Image")</f>
      </c>
      <c r="B1749" s="0">
        <f>HYPERLINK("https://dl.dropboxusercontent.com/scl/fi/7be376cn5an851ruzv7aj/womens-size-chartsdixie.jpg?rlkey=fzaemvmb7qtasme268t8j9f0q&amp;dl=0","Click to download SizeChart")</f>
      </c>
      <c r="C1749" s="0" t="inlineStr">
        <is>
          <t>Dixie Women's Reversible Vest</t>
        </is>
      </c>
      <c r="D1749" s="0" t="inlineStr">
        <is>
          <t>'113001</t>
        </is>
      </c>
      <c r="E1749" s="0" t="inlineStr">
        <is>
          <t>UNI DIXIE W GOLD 12 PACK:113001Z-12PK</t>
        </is>
      </c>
      <c r="F1749" s="0" t="inlineStr">
        <is>
          <t>'802113001994</t>
        </is>
      </c>
      <c r="G1749" s="0" t="inlineStr">
        <is>
          <t>WOMENS</t>
        </is>
      </c>
      <c r="H1749" s="0" t="inlineStr">
        <is>
          <t>12 PACK</t>
        </is>
      </c>
      <c r="I1749" s="0">
        <v>635.88</v>
      </c>
      <c r="J1749" s="0">
        <v>0</v>
      </c>
    </row>
    <row r="1750" spans="1:10" customHeight="0">
      <c r="A1750" s="0">
        <f>HYPERLINK("https://dl.dropboxusercontent.com/scl/fi/tjr7pvunwluj4f8wk82vs/114063-af.jpg?rlkey=ufexmu6q3yl1teyg9g4qsw5fx&amp;dl=0","Click to download Image")</f>
      </c>
      <c r="B1750" s="0">
        <f>HYPERLINK("https://dl.dropboxusercontent.com/scl/fi/rm63fc10xvey74h8s9oyu/mens-t-shirt-size-chartsjett.jpg?rlkey=u2rv8zx75x6g0uiuz86kdqc4k&amp;dl=0","Click to download SizeChart")</f>
      </c>
      <c r="C1750" s="0" t="inlineStr">
        <is>
          <t>Jett Men's T-Shirt</t>
        </is>
      </c>
      <c r="D1750" s="0" t="inlineStr">
        <is>
          <t>'114063</t>
        </is>
      </c>
      <c r="E1750" s="0" t="inlineStr">
        <is>
          <t>UNI JETT M PURPLE:114063A-S</t>
        </is>
      </c>
      <c r="F1750" s="0" t="inlineStr">
        <is>
          <t>'802114063045</t>
        </is>
      </c>
      <c r="G1750" s="0" t="inlineStr">
        <is>
          <t>MENS</t>
        </is>
      </c>
      <c r="H1750" s="0" t="inlineStr">
        <is>
          <t>S</t>
        </is>
      </c>
      <c r="I1750" s="0">
        <v>24.99</v>
      </c>
      <c r="J1750" s="0">
        <v>0</v>
      </c>
    </row>
    <row r="1751" spans="1:10" customHeight="0">
      <c r="A1751" s="0">
        <f>HYPERLINK("https://dl.dropboxusercontent.com/scl/fi/tjr7pvunwluj4f8wk82vs/114063-af.jpg?rlkey=ufexmu6q3yl1teyg9g4qsw5fx&amp;dl=0","Click to download Image")</f>
      </c>
      <c r="B1751" s="0">
        <f>HYPERLINK("https://dl.dropboxusercontent.com/scl/fi/rm63fc10xvey74h8s9oyu/mens-t-shirt-size-chartsjett.jpg?rlkey=u2rv8zx75x6g0uiuz86kdqc4k&amp;dl=0","Click to download SizeChart")</f>
      </c>
      <c r="C1751" s="0" t="inlineStr">
        <is>
          <t>Jett Men's T-Shirt</t>
        </is>
      </c>
      <c r="D1751" s="0" t="inlineStr">
        <is>
          <t>'114063</t>
        </is>
      </c>
      <c r="E1751" s="0" t="inlineStr">
        <is>
          <t>UNI JETT M PURPLE:114063B-M</t>
        </is>
      </c>
      <c r="F1751" s="0" t="inlineStr">
        <is>
          <t>'802114063052</t>
        </is>
      </c>
      <c r="G1751" s="0" t="inlineStr">
        <is>
          <t>MENS</t>
        </is>
      </c>
      <c r="H1751" s="0" t="inlineStr">
        <is>
          <t>M</t>
        </is>
      </c>
      <c r="I1751" s="0">
        <v>24.99</v>
      </c>
      <c r="J1751" s="0">
        <v>2</v>
      </c>
    </row>
    <row r="1752" spans="1:10" customHeight="0">
      <c r="A1752" s="0">
        <f>HYPERLINK("https://dl.dropboxusercontent.com/scl/fi/tjr7pvunwluj4f8wk82vs/114063-af.jpg?rlkey=ufexmu6q3yl1teyg9g4qsw5fx&amp;dl=0","Click to download Image")</f>
      </c>
      <c r="B1752" s="0">
        <f>HYPERLINK("https://dl.dropboxusercontent.com/scl/fi/rm63fc10xvey74h8s9oyu/mens-t-shirt-size-chartsjett.jpg?rlkey=u2rv8zx75x6g0uiuz86kdqc4k&amp;dl=0","Click to download SizeChart")</f>
      </c>
      <c r="C1752" s="0" t="inlineStr">
        <is>
          <t>Jett Men's T-Shirt</t>
        </is>
      </c>
      <c r="D1752" s="0" t="inlineStr">
        <is>
          <t>'114063</t>
        </is>
      </c>
      <c r="E1752" s="0" t="inlineStr">
        <is>
          <t>UNI JETT M PURPLE:114063C-L</t>
        </is>
      </c>
      <c r="F1752" s="0" t="inlineStr">
        <is>
          <t>'802114063069</t>
        </is>
      </c>
      <c r="G1752" s="0" t="inlineStr">
        <is>
          <t>MENS</t>
        </is>
      </c>
      <c r="H1752" s="0" t="inlineStr">
        <is>
          <t>L</t>
        </is>
      </c>
      <c r="I1752" s="0">
        <v>24.99</v>
      </c>
      <c r="J1752" s="0">
        <v>1</v>
      </c>
    </row>
    <row r="1753" spans="1:10" customHeight="0">
      <c r="A1753" s="0">
        <f>HYPERLINK("https://dl.dropboxusercontent.com/scl/fi/tjr7pvunwluj4f8wk82vs/114063-af.jpg?rlkey=ufexmu6q3yl1teyg9g4qsw5fx&amp;dl=0","Click to download Image")</f>
      </c>
      <c r="B1753" s="0">
        <f>HYPERLINK("https://dl.dropboxusercontent.com/scl/fi/rm63fc10xvey74h8s9oyu/mens-t-shirt-size-chartsjett.jpg?rlkey=u2rv8zx75x6g0uiuz86kdqc4k&amp;dl=0","Click to download SizeChart")</f>
      </c>
      <c r="C1753" s="0" t="inlineStr">
        <is>
          <t>Jett Men's T-Shirt</t>
        </is>
      </c>
      <c r="D1753" s="0" t="inlineStr">
        <is>
          <t>'114063</t>
        </is>
      </c>
      <c r="E1753" s="0" t="inlineStr">
        <is>
          <t>UNI JETT M PURPLE:114063D-XL</t>
        </is>
      </c>
      <c r="F1753" s="0" t="inlineStr">
        <is>
          <t>'802114063076</t>
        </is>
      </c>
      <c r="G1753" s="0" t="inlineStr">
        <is>
          <t>MENS</t>
        </is>
      </c>
      <c r="H1753" s="0" t="inlineStr">
        <is>
          <t>XL</t>
        </is>
      </c>
      <c r="I1753" s="0">
        <v>24.99</v>
      </c>
      <c r="J1753" s="0">
        <v>0</v>
      </c>
    </row>
    <row r="1754" spans="1:10" customHeight="0">
      <c r="A1754" s="0">
        <f>HYPERLINK("https://dl.dropboxusercontent.com/scl/fi/tjr7pvunwluj4f8wk82vs/114063-af.jpg?rlkey=ufexmu6q3yl1teyg9g4qsw5fx&amp;dl=0","Click to download Image")</f>
      </c>
      <c r="B1754" s="0">
        <f>HYPERLINK("https://dl.dropboxusercontent.com/scl/fi/rm63fc10xvey74h8s9oyu/mens-t-shirt-size-chartsjett.jpg?rlkey=u2rv8zx75x6g0uiuz86kdqc4k&amp;dl=0","Click to download SizeChart")</f>
      </c>
      <c r="C1754" s="0" t="inlineStr">
        <is>
          <t>Jett Men's T-Shirt</t>
        </is>
      </c>
      <c r="D1754" s="0" t="inlineStr">
        <is>
          <t>'114063</t>
        </is>
      </c>
      <c r="E1754" s="0" t="inlineStr">
        <is>
          <t>UNI JETT M PURPLE:114063E-2XL</t>
        </is>
      </c>
      <c r="F1754" s="0" t="inlineStr">
        <is>
          <t>'802114063083</t>
        </is>
      </c>
      <c r="G1754" s="0" t="inlineStr">
        <is>
          <t>MENS</t>
        </is>
      </c>
      <c r="H1754" s="0" t="inlineStr">
        <is>
          <t>2XL</t>
        </is>
      </c>
      <c r="I1754" s="0">
        <v>26.99</v>
      </c>
      <c r="J1754" s="0">
        <v>2</v>
      </c>
    </row>
    <row r="1755" spans="1:10" customHeight="0">
      <c r="A1755" s="0">
        <f>HYPERLINK("https://dl.dropboxusercontent.com/scl/fi/tjr7pvunwluj4f8wk82vs/114063-af.jpg?rlkey=ufexmu6q3yl1teyg9g4qsw5fx&amp;dl=0","Click to download Image")</f>
      </c>
      <c r="B1755" s="0">
        <f>HYPERLINK("https://dl.dropboxusercontent.com/scl/fi/rm63fc10xvey74h8s9oyu/mens-t-shirt-size-chartsjett.jpg?rlkey=u2rv8zx75x6g0uiuz86kdqc4k&amp;dl=0","Click to download SizeChart")</f>
      </c>
      <c r="C1755" s="0" t="inlineStr">
        <is>
          <t>Jett Men's T-Shirt</t>
        </is>
      </c>
      <c r="D1755" s="0" t="inlineStr">
        <is>
          <t>'114063</t>
        </is>
      </c>
      <c r="E1755" s="0" t="inlineStr">
        <is>
          <t>UNI JETT M PURPLE:114063F-3XL</t>
        </is>
      </c>
      <c r="F1755" s="0" t="inlineStr">
        <is>
          <t>'802114063090</t>
        </is>
      </c>
      <c r="G1755" s="0" t="inlineStr">
        <is>
          <t>MENS</t>
        </is>
      </c>
      <c r="H1755" s="0" t="inlineStr">
        <is>
          <t>3XL</t>
        </is>
      </c>
      <c r="I1755" s="0">
        <v>26.99</v>
      </c>
      <c r="J1755" s="0">
        <v>2</v>
      </c>
    </row>
    <row r="1756" spans="1:10" customHeight="0">
      <c r="A1756" s="0">
        <f>HYPERLINK("https://dl.dropboxusercontent.com/scl/fi/tjr7pvunwluj4f8wk82vs/114063-af.jpg?rlkey=ufexmu6q3yl1teyg9g4qsw5fx&amp;dl=0","Click to download Image")</f>
      </c>
      <c r="B1756" s="0">
        <f>HYPERLINK("https://dl.dropboxusercontent.com/scl/fi/rm63fc10xvey74h8s9oyu/mens-t-shirt-size-chartsjett.jpg?rlkey=u2rv8zx75x6g0uiuz86kdqc4k&amp;dl=0","Click to download SizeChart")</f>
      </c>
      <c r="C1756" s="0" t="inlineStr">
        <is>
          <t>Jett Men's T-Shirt</t>
        </is>
      </c>
      <c r="D1756" s="0" t="inlineStr">
        <is>
          <t>'114063</t>
        </is>
      </c>
      <c r="E1756" s="0" t="inlineStr">
        <is>
          <t>UNI JETT M PURPLE 12 PACK:114063Z-12PK</t>
        </is>
      </c>
      <c r="F1756" s="0" t="inlineStr">
        <is>
          <t>'802114063991</t>
        </is>
      </c>
      <c r="G1756" s="0" t="inlineStr">
        <is>
          <t>MENS</t>
        </is>
      </c>
      <c r="H1756" s="0" t="inlineStr">
        <is>
          <t>12 PACK</t>
        </is>
      </c>
      <c r="I1756" s="0">
        <v>240</v>
      </c>
      <c r="J1756" s="0">
        <v>0</v>
      </c>
    </row>
    <row r="1757" spans="1:10" customHeight="0">
      <c r="A1757" s="0">
        <f>HYPERLINK("https://dl.dropboxusercontent.com/scl/fi/3c6xervgmjutki2dl64kt/113589af.jpg?rlkey=6pqg7gfmpns5pakpwr6qq1ibb&amp;dl=0","Click to download Image")</f>
      </c>
      <c r="C1757" s="0" t="inlineStr">
        <is>
          <t>Sterling Womens Cap</t>
        </is>
      </c>
      <c r="D1757" s="0" t="inlineStr">
        <is>
          <t>'113589</t>
        </is>
      </c>
      <c r="E1757" s="0" t="inlineStr">
        <is>
          <t>UNI STERLING:113589</t>
        </is>
      </c>
      <c r="F1757" s="0" t="inlineStr">
        <is>
          <t>'702113589013</t>
        </is>
      </c>
      <c r="G1757" s="0" t="inlineStr">
        <is>
          <t>WOMENS</t>
        </is>
      </c>
      <c r="H1757" s="0" t="inlineStr">
        <is>
          <t>WOMENS</t>
        </is>
      </c>
      <c r="I1757" s="0">
        <v>20.99</v>
      </c>
      <c r="J1757" s="0">
        <v>64</v>
      </c>
    </row>
    <row r="1758" spans="1:10" customHeight="0">
      <c r="A1758" s="0">
        <f>HYPERLINK("https://dl.dropboxusercontent.com/scl/fi/4ugd62gp91ciuni4y51v5/109842af63317.jpg?rlkey=2v98yvl5hn38zxh966kwztiym&amp;dl=0","Click to download Image")</f>
      </c>
      <c r="C1758" s="0" t="inlineStr">
        <is>
          <t>Harlem Mens Cap</t>
        </is>
      </c>
      <c r="D1758" s="0" t="inlineStr">
        <is>
          <t>'109842</t>
        </is>
      </c>
      <c r="E1758" s="0" t="inlineStr">
        <is>
          <t>UNI HARLEM:109842</t>
        </is>
      </c>
      <c r="F1758" s="0" t="inlineStr">
        <is>
          <t>'700109842012</t>
        </is>
      </c>
      <c r="G1758" s="0" t="inlineStr">
        <is>
          <t>MENS</t>
        </is>
      </c>
      <c r="H1758" s="0" t="inlineStr">
        <is>
          <t>ADULT</t>
        </is>
      </c>
      <c r="I1758" s="0">
        <v>20</v>
      </c>
      <c r="J1758" s="0">
        <v>30</v>
      </c>
    </row>
    <row r="1759" spans="1:10" customHeight="0">
      <c r="A1759" s="0">
        <f>HYPERLINK("https://dl.dropboxusercontent.com/scl/fi/cpl033yxu8curv6mzlfsk/109661af53409.jpg?rlkey=kfocw5aoof45he3tor4zekgbv&amp;dl=0","Click to download Image")</f>
      </c>
      <c r="C1759" s="0" t="inlineStr">
        <is>
          <t>Winona Womens Cap</t>
        </is>
      </c>
      <c r="D1759" s="0" t="inlineStr">
        <is>
          <t>'109661</t>
        </is>
      </c>
      <c r="E1759" s="0" t="inlineStr">
        <is>
          <t>UNI WINONA:109661</t>
        </is>
      </c>
      <c r="F1759" s="0" t="inlineStr">
        <is>
          <t>'700109661019</t>
        </is>
      </c>
      <c r="G1759" s="0" t="inlineStr">
        <is>
          <t>WOMENS</t>
        </is>
      </c>
      <c r="H1759" s="0" t="inlineStr">
        <is>
          <t>WOMENS</t>
        </is>
      </c>
      <c r="I1759" s="0">
        <v>22</v>
      </c>
      <c r="J1759" s="0">
        <v>40</v>
      </c>
    </row>
    <row r="1760" spans="1:10" customHeight="0">
      <c r="A1760" s="0">
        <f>HYPERLINK("https://dl.dropboxusercontent.com/scl/fi/brl1pqezaa1o8mrpk4l2o/107093af95878.jpg?rlkey=q3m4x6x7tllf8ssm0i212lo67&amp;dl=0","Click to download Image")</f>
      </c>
      <c r="B1760" s="0">
        <f>HYPERLINK("https://dl.dropboxusercontent.com/scl/fi/coq1b0ld9g09rkd8de9s9/mens-pullover-size-charts-trenton.jpg?rlkey=bhmhqh9jnbkdp30kx2gzfk9aw&amp;dl=0","Click to download SizeChart")</f>
      </c>
      <c r="C1760" s="0" t="inlineStr">
        <is>
          <t>Trenton Men's Pullover</t>
        </is>
      </c>
      <c r="D1760" s="0" t="inlineStr">
        <is>
          <t>'107093</t>
        </is>
      </c>
      <c r="E1760" s="0" t="inlineStr">
        <is>
          <t>UNI TRENTON:107093A - S</t>
        </is>
      </c>
      <c r="F1760" s="0" t="inlineStr">
        <is>
          <t>'800107093017</t>
        </is>
      </c>
      <c r="G1760" s="0" t="inlineStr">
        <is>
          <t>MENS</t>
        </is>
      </c>
      <c r="H1760" s="0" t="inlineStr">
        <is>
          <t>S</t>
        </is>
      </c>
      <c r="I1760" s="0">
        <v>59.99</v>
      </c>
      <c r="J1760" s="0">
        <v>5</v>
      </c>
    </row>
    <row r="1761" spans="1:10" customHeight="0">
      <c r="A1761" s="0">
        <f>HYPERLINK("https://dl.dropboxusercontent.com/scl/fi/brl1pqezaa1o8mrpk4l2o/107093af95878.jpg?rlkey=q3m4x6x7tllf8ssm0i212lo67&amp;dl=0","Click to download Image")</f>
      </c>
      <c r="B1761" s="0">
        <f>HYPERLINK("https://dl.dropboxusercontent.com/scl/fi/coq1b0ld9g09rkd8de9s9/mens-pullover-size-charts-trenton.jpg?rlkey=bhmhqh9jnbkdp30kx2gzfk9aw&amp;dl=0","Click to download SizeChart")</f>
      </c>
      <c r="C1761" s="0" t="inlineStr">
        <is>
          <t>Trenton Men's Pullover</t>
        </is>
      </c>
      <c r="D1761" s="0" t="inlineStr">
        <is>
          <t>'107093</t>
        </is>
      </c>
      <c r="E1761" s="0" t="inlineStr">
        <is>
          <t>UNI TRENTON:107093B - M</t>
        </is>
      </c>
      <c r="F1761" s="0" t="inlineStr">
        <is>
          <t>'800107093024</t>
        </is>
      </c>
      <c r="G1761" s="0" t="inlineStr">
        <is>
          <t>MENS</t>
        </is>
      </c>
      <c r="H1761" s="0" t="inlineStr">
        <is>
          <t>M</t>
        </is>
      </c>
      <c r="I1761" s="0">
        <v>59.99</v>
      </c>
      <c r="J1761" s="0">
        <v>9</v>
      </c>
    </row>
    <row r="1762" spans="1:10" customHeight="0">
      <c r="A1762" s="0">
        <f>HYPERLINK("https://dl.dropboxusercontent.com/scl/fi/brl1pqezaa1o8mrpk4l2o/107093af95878.jpg?rlkey=q3m4x6x7tllf8ssm0i212lo67&amp;dl=0","Click to download Image")</f>
      </c>
      <c r="B1762" s="0">
        <f>HYPERLINK("https://dl.dropboxusercontent.com/scl/fi/coq1b0ld9g09rkd8de9s9/mens-pullover-size-charts-trenton.jpg?rlkey=bhmhqh9jnbkdp30kx2gzfk9aw&amp;dl=0","Click to download SizeChart")</f>
      </c>
      <c r="C1762" s="0" t="inlineStr">
        <is>
          <t>Trenton Men's Pullover</t>
        </is>
      </c>
      <c r="D1762" s="0" t="inlineStr">
        <is>
          <t>'107093</t>
        </is>
      </c>
      <c r="E1762" s="0" t="inlineStr">
        <is>
          <t>UNI TRENTON:107093C - L</t>
        </is>
      </c>
      <c r="F1762" s="0" t="inlineStr">
        <is>
          <t>'800107093031</t>
        </is>
      </c>
      <c r="G1762" s="0" t="inlineStr">
        <is>
          <t>MENS</t>
        </is>
      </c>
      <c r="H1762" s="0" t="inlineStr">
        <is>
          <t>L</t>
        </is>
      </c>
      <c r="I1762" s="0">
        <v>59.99</v>
      </c>
      <c r="J1762" s="0">
        <v>1</v>
      </c>
    </row>
    <row r="1763" spans="1:10" customHeight="0">
      <c r="A1763" s="0">
        <f>HYPERLINK("https://dl.dropboxusercontent.com/scl/fi/brl1pqezaa1o8mrpk4l2o/107093af95878.jpg?rlkey=q3m4x6x7tllf8ssm0i212lo67&amp;dl=0","Click to download Image")</f>
      </c>
      <c r="B1763" s="0">
        <f>HYPERLINK("https://dl.dropboxusercontent.com/scl/fi/coq1b0ld9g09rkd8de9s9/mens-pullover-size-charts-trenton.jpg?rlkey=bhmhqh9jnbkdp30kx2gzfk9aw&amp;dl=0","Click to download SizeChart")</f>
      </c>
      <c r="C1763" s="0" t="inlineStr">
        <is>
          <t>Trenton Men's Pullover</t>
        </is>
      </c>
      <c r="D1763" s="0" t="inlineStr">
        <is>
          <t>'107093</t>
        </is>
      </c>
      <c r="E1763" s="0" t="inlineStr">
        <is>
          <t>UNI TRENTON:107093D - XL</t>
        </is>
      </c>
      <c r="F1763" s="0" t="inlineStr">
        <is>
          <t>'800107093048</t>
        </is>
      </c>
      <c r="G1763" s="0" t="inlineStr">
        <is>
          <t>MENS</t>
        </is>
      </c>
      <c r="H1763" s="0" t="inlineStr">
        <is>
          <t>XL</t>
        </is>
      </c>
      <c r="I1763" s="0">
        <v>59.99</v>
      </c>
      <c r="J1763" s="0">
        <v>11</v>
      </c>
    </row>
    <row r="1764" spans="1:10" customHeight="0">
      <c r="A1764" s="0">
        <f>HYPERLINK("https://dl.dropboxusercontent.com/scl/fi/brl1pqezaa1o8mrpk4l2o/107093af95878.jpg?rlkey=q3m4x6x7tllf8ssm0i212lo67&amp;dl=0","Click to download Image")</f>
      </c>
      <c r="B1764" s="0">
        <f>HYPERLINK("https://dl.dropboxusercontent.com/scl/fi/coq1b0ld9g09rkd8de9s9/mens-pullover-size-charts-trenton.jpg?rlkey=bhmhqh9jnbkdp30kx2gzfk9aw&amp;dl=0","Click to download SizeChart")</f>
      </c>
      <c r="C1764" s="0" t="inlineStr">
        <is>
          <t>Trenton Men's Pullover</t>
        </is>
      </c>
      <c r="D1764" s="0" t="inlineStr">
        <is>
          <t>'107093</t>
        </is>
      </c>
      <c r="E1764" s="0" t="inlineStr">
        <is>
          <t>UNI TRENTON:107093E - 2XL</t>
        </is>
      </c>
      <c r="F1764" s="0" t="inlineStr">
        <is>
          <t>'800107093055</t>
        </is>
      </c>
      <c r="G1764" s="0" t="inlineStr">
        <is>
          <t>MENS</t>
        </is>
      </c>
      <c r="H1764" s="0" t="inlineStr">
        <is>
          <t>2XL</t>
        </is>
      </c>
      <c r="I1764" s="0">
        <v>61.99</v>
      </c>
      <c r="J1764" s="0">
        <v>8</v>
      </c>
    </row>
    <row r="1765" spans="1:10" customHeight="0">
      <c r="A1765" s="0">
        <f>HYPERLINK("https://dl.dropboxusercontent.com/scl/fi/brl1pqezaa1o8mrpk4l2o/107093af95878.jpg?rlkey=q3m4x6x7tllf8ssm0i212lo67&amp;dl=0","Click to download Image")</f>
      </c>
      <c r="B1765" s="0">
        <f>HYPERLINK("https://dl.dropboxusercontent.com/scl/fi/coq1b0ld9g09rkd8de9s9/mens-pullover-size-charts-trenton.jpg?rlkey=bhmhqh9jnbkdp30kx2gzfk9aw&amp;dl=0","Click to download SizeChart")</f>
      </c>
      <c r="C1765" s="0" t="inlineStr">
        <is>
          <t>Trenton Men's Pullover</t>
        </is>
      </c>
      <c r="D1765" s="0" t="inlineStr">
        <is>
          <t>'107093</t>
        </is>
      </c>
      <c r="E1765" s="0" t="inlineStr">
        <is>
          <t>UNI TRENTON:107093F - 3XL</t>
        </is>
      </c>
      <c r="F1765" s="0" t="inlineStr">
        <is>
          <t>'800107093062</t>
        </is>
      </c>
      <c r="G1765" s="0" t="inlineStr">
        <is>
          <t>MENS</t>
        </is>
      </c>
      <c r="H1765" s="0" t="inlineStr">
        <is>
          <t>3XL</t>
        </is>
      </c>
      <c r="I1765" s="0">
        <v>61.99</v>
      </c>
      <c r="J1765" s="0">
        <v>6</v>
      </c>
    </row>
    <row r="1766" spans="1:10" customHeight="0">
      <c r="A1766" s="0">
        <f>HYPERLINK("https://dl.dropboxusercontent.com/scl/fi/qsql38siu19chxzgzp1sf/uni-af.jpg?rlkey=hn9d1qs3w2atc8bop71a7xnnt&amp;dl=0","Click to download Image")</f>
      </c>
      <c r="C1766" s="0" t="inlineStr">
        <is>
          <t>Laurel Womens Cap</t>
        </is>
      </c>
      <c r="D1766" s="0" t="inlineStr">
        <is>
          <t>'109816</t>
        </is>
      </c>
      <c r="E1766" s="0" t="inlineStr">
        <is>
          <t>UNI LAUREL:109816</t>
        </is>
      </c>
      <c r="F1766" s="0" t="inlineStr">
        <is>
          <t>'700109816013</t>
        </is>
      </c>
      <c r="G1766" s="0" t="inlineStr">
        <is>
          <t>WOMENS</t>
        </is>
      </c>
      <c r="H1766" s="0" t="inlineStr">
        <is>
          <t>WOMENS</t>
        </is>
      </c>
      <c r="I1766" s="0">
        <v>19</v>
      </c>
      <c r="J1766" s="0">
        <v>37</v>
      </c>
    </row>
    <row r="1767" spans="1:10" customHeight="0">
      <c r="A1767" s="0">
        <f>HYPERLINK("https://dl.dropboxusercontent.com/scl/fi/8yrwc2o7e1zwtz7m4alkm/uniholden-ozarkf19672.jpg?rlkey=qc4x2whe0271mp7iwi9bjqh4h&amp;dl=0","Click to download Image")</f>
      </c>
      <c r="B1767" s="0">
        <f>HYPERLINK("https://dl.dropboxusercontent.com/scl/fi/6pwg6xzy12nqxkhgcabfk/mens-jackets-size-chartsozark.jpg?rlkey=jmeqp380b404i2h4ivan8nf98&amp;dl=0","Click to download SizeChart")</f>
      </c>
      <c r="C1767" s="0" t="inlineStr">
        <is>
          <t>Ozark Full Zip Men's Jacket</t>
        </is>
      </c>
      <c r="D1767" s="0" t="inlineStr">
        <is>
          <t>'126776</t>
        </is>
      </c>
      <c r="E1767" s="0" t="inlineStr">
        <is>
          <t>UNI OZARK M BK:126776A-S</t>
        </is>
      </c>
      <c r="F1767" s="0" t="inlineStr">
        <is>
          <t>'802126776049</t>
        </is>
      </c>
      <c r="G1767" s="0" t="inlineStr">
        <is>
          <t>MENS</t>
        </is>
      </c>
      <c r="H1767" s="0" t="inlineStr">
        <is>
          <t>S</t>
        </is>
      </c>
      <c r="I1767" s="0">
        <v>49.99</v>
      </c>
      <c r="J1767" s="0">
        <v>4</v>
      </c>
    </row>
    <row r="1768" spans="1:10" customHeight="0">
      <c r="A1768" s="0">
        <f>HYPERLINK("https://dl.dropboxusercontent.com/scl/fi/8yrwc2o7e1zwtz7m4alkm/uniholden-ozarkf19672.jpg?rlkey=qc4x2whe0271mp7iwi9bjqh4h&amp;dl=0","Click to download Image")</f>
      </c>
      <c r="B1768" s="0">
        <f>HYPERLINK("https://dl.dropboxusercontent.com/scl/fi/6pwg6xzy12nqxkhgcabfk/mens-jackets-size-chartsozark.jpg?rlkey=jmeqp380b404i2h4ivan8nf98&amp;dl=0","Click to download SizeChart")</f>
      </c>
      <c r="C1768" s="0" t="inlineStr">
        <is>
          <t>Ozark Full Zip Men's Jacket</t>
        </is>
      </c>
      <c r="D1768" s="0" t="inlineStr">
        <is>
          <t>'126776</t>
        </is>
      </c>
      <c r="E1768" s="0" t="inlineStr">
        <is>
          <t>UNI OZARK M BK:126776B-M</t>
        </is>
      </c>
      <c r="F1768" s="0" t="inlineStr">
        <is>
          <t>'802126776056</t>
        </is>
      </c>
      <c r="G1768" s="0" t="inlineStr">
        <is>
          <t>MENS</t>
        </is>
      </c>
      <c r="H1768" s="0" t="inlineStr">
        <is>
          <t>M</t>
        </is>
      </c>
      <c r="I1768" s="0">
        <v>49.99</v>
      </c>
      <c r="J1768" s="0">
        <v>8</v>
      </c>
    </row>
    <row r="1769" spans="1:10" customHeight="0">
      <c r="A1769" s="0">
        <f>HYPERLINK("https://dl.dropboxusercontent.com/scl/fi/8yrwc2o7e1zwtz7m4alkm/uniholden-ozarkf19672.jpg?rlkey=qc4x2whe0271mp7iwi9bjqh4h&amp;dl=0","Click to download Image")</f>
      </c>
      <c r="B1769" s="0">
        <f>HYPERLINK("https://dl.dropboxusercontent.com/scl/fi/6pwg6xzy12nqxkhgcabfk/mens-jackets-size-chartsozark.jpg?rlkey=jmeqp380b404i2h4ivan8nf98&amp;dl=0","Click to download SizeChart")</f>
      </c>
      <c r="C1769" s="0" t="inlineStr">
        <is>
          <t>Ozark Full Zip Men's Jacket</t>
        </is>
      </c>
      <c r="D1769" s="0" t="inlineStr">
        <is>
          <t>'126776</t>
        </is>
      </c>
      <c r="E1769" s="0" t="inlineStr">
        <is>
          <t>UNI OZARK M BK:126776C-L</t>
        </is>
      </c>
      <c r="F1769" s="0" t="inlineStr">
        <is>
          <t>'802126776063</t>
        </is>
      </c>
      <c r="G1769" s="0" t="inlineStr">
        <is>
          <t>MENS</t>
        </is>
      </c>
      <c r="H1769" s="0" t="inlineStr">
        <is>
          <t>L</t>
        </is>
      </c>
      <c r="I1769" s="0">
        <v>49.99</v>
      </c>
      <c r="J1769" s="0">
        <v>12</v>
      </c>
    </row>
    <row r="1770" spans="1:10" customHeight="0">
      <c r="A1770" s="0">
        <f>HYPERLINK("https://dl.dropboxusercontent.com/scl/fi/8yrwc2o7e1zwtz7m4alkm/uniholden-ozarkf19672.jpg?rlkey=qc4x2whe0271mp7iwi9bjqh4h&amp;dl=0","Click to download Image")</f>
      </c>
      <c r="B1770" s="0">
        <f>HYPERLINK("https://dl.dropboxusercontent.com/scl/fi/6pwg6xzy12nqxkhgcabfk/mens-jackets-size-chartsozark.jpg?rlkey=jmeqp380b404i2h4ivan8nf98&amp;dl=0","Click to download SizeChart")</f>
      </c>
      <c r="C1770" s="0" t="inlineStr">
        <is>
          <t>Ozark Full Zip Men's Jacket</t>
        </is>
      </c>
      <c r="D1770" s="0" t="inlineStr">
        <is>
          <t>'126776</t>
        </is>
      </c>
      <c r="E1770" s="0" t="inlineStr">
        <is>
          <t>UNI OZARK M BK:126776D-XL</t>
        </is>
      </c>
      <c r="F1770" s="0" t="inlineStr">
        <is>
          <t>'802126776070</t>
        </is>
      </c>
      <c r="G1770" s="0" t="inlineStr">
        <is>
          <t>MENS</t>
        </is>
      </c>
      <c r="H1770" s="0" t="inlineStr">
        <is>
          <t>XL</t>
        </is>
      </c>
      <c r="I1770" s="0">
        <v>49.99</v>
      </c>
      <c r="J1770" s="0">
        <v>11</v>
      </c>
    </row>
    <row r="1771" spans="1:10" customHeight="0">
      <c r="A1771" s="0">
        <f>HYPERLINK("https://dl.dropboxusercontent.com/scl/fi/8yrwc2o7e1zwtz7m4alkm/uniholden-ozarkf19672.jpg?rlkey=qc4x2whe0271mp7iwi9bjqh4h&amp;dl=0","Click to download Image")</f>
      </c>
      <c r="B1771" s="0">
        <f>HYPERLINK("https://dl.dropboxusercontent.com/scl/fi/6pwg6xzy12nqxkhgcabfk/mens-jackets-size-chartsozark.jpg?rlkey=jmeqp380b404i2h4ivan8nf98&amp;dl=0","Click to download SizeChart")</f>
      </c>
      <c r="C1771" s="0" t="inlineStr">
        <is>
          <t>Ozark Full Zip Men's Jacket</t>
        </is>
      </c>
      <c r="D1771" s="0" t="inlineStr">
        <is>
          <t>'126776</t>
        </is>
      </c>
      <c r="E1771" s="0" t="inlineStr">
        <is>
          <t>UNI OZARK M BK:126776E-2XL</t>
        </is>
      </c>
      <c r="F1771" s="0" t="inlineStr">
        <is>
          <t>'802126776087</t>
        </is>
      </c>
      <c r="G1771" s="0" t="inlineStr">
        <is>
          <t>MENS</t>
        </is>
      </c>
      <c r="H1771" s="0" t="inlineStr">
        <is>
          <t>2XL</t>
        </is>
      </c>
      <c r="I1771" s="0">
        <v>51.99</v>
      </c>
      <c r="J1771" s="0">
        <v>8</v>
      </c>
    </row>
    <row r="1772" spans="1:10" customHeight="0">
      <c r="A1772" s="0">
        <f>HYPERLINK("https://dl.dropboxusercontent.com/scl/fi/8yrwc2o7e1zwtz7m4alkm/uniholden-ozarkf19672.jpg?rlkey=qc4x2whe0271mp7iwi9bjqh4h&amp;dl=0","Click to download Image")</f>
      </c>
      <c r="B1772" s="0">
        <f>HYPERLINK("https://dl.dropboxusercontent.com/scl/fi/6pwg6xzy12nqxkhgcabfk/mens-jackets-size-chartsozark.jpg?rlkey=jmeqp380b404i2h4ivan8nf98&amp;dl=0","Click to download SizeChart")</f>
      </c>
      <c r="C1772" s="0" t="inlineStr">
        <is>
          <t>Ozark Full Zip Men's Jacket</t>
        </is>
      </c>
      <c r="D1772" s="0" t="inlineStr">
        <is>
          <t>'126776</t>
        </is>
      </c>
      <c r="E1772" s="0" t="inlineStr">
        <is>
          <t>UNI OZARK M BK:126776F-3XL</t>
        </is>
      </c>
      <c r="F1772" s="0" t="inlineStr">
        <is>
          <t>'802126776094</t>
        </is>
      </c>
      <c r="G1772" s="0" t="inlineStr">
        <is>
          <t>MENS</t>
        </is>
      </c>
      <c r="H1772" s="0" t="inlineStr">
        <is>
          <t>3XL</t>
        </is>
      </c>
      <c r="I1772" s="0">
        <v>51.99</v>
      </c>
      <c r="J1772" s="0">
        <v>4</v>
      </c>
    </row>
    <row r="1773" spans="1:10" customHeight="0">
      <c r="A1773" s="0">
        <f>HYPERLINK("https://dl.dropboxusercontent.com/scl/fi/shxnucvfgcapyx6kkevwe/114655-af.jpg?rlkey=q4kpevouhdcjjzlsvvzksp2np&amp;dl=0","Click to download Image")</f>
      </c>
      <c r="B1773" s="0">
        <f>HYPERLINK("https://dl.dropboxusercontent.com/scl/fi/lun4t2j3is3zey2glwq3d/graphic-update22022-youth.jpg?rlkey=19ivbvvl4k7lltp0w0suna36r&amp;dl=0","Click to download SizeChart")</f>
      </c>
      <c r="C1773" s="0" t="inlineStr">
        <is>
          <t>Birdie Youth Tri-Blend Button Up</t>
        </is>
      </c>
      <c r="D1773" s="0" t="inlineStr">
        <is>
          <t>'114655</t>
        </is>
      </c>
      <c r="E1773" s="0" t="inlineStr">
        <is>
          <t>UNI BIRDIE Y PURPLE:114655B-YS</t>
        </is>
      </c>
      <c r="F1773" s="0" t="inlineStr">
        <is>
          <t>'802114655011</t>
        </is>
      </c>
      <c r="G1773" s="0" t="inlineStr">
        <is>
          <t>YOUTH</t>
        </is>
      </c>
      <c r="H1773" s="0" t="inlineStr">
        <is>
          <t>YS</t>
        </is>
      </c>
      <c r="I1773" s="0">
        <v>34.99</v>
      </c>
      <c r="J1773" s="0">
        <v>9</v>
      </c>
    </row>
    <row r="1774" spans="1:10" customHeight="0">
      <c r="A1774" s="0">
        <f>HYPERLINK("https://dl.dropboxusercontent.com/scl/fi/shxnucvfgcapyx6kkevwe/114655-af.jpg?rlkey=q4kpevouhdcjjzlsvvzksp2np&amp;dl=0","Click to download Image")</f>
      </c>
      <c r="B1774" s="0">
        <f>HYPERLINK("https://dl.dropboxusercontent.com/scl/fi/lun4t2j3is3zey2glwq3d/graphic-update22022-youth.jpg?rlkey=19ivbvvl4k7lltp0w0suna36r&amp;dl=0","Click to download SizeChart")</f>
      </c>
      <c r="C1774" s="0" t="inlineStr">
        <is>
          <t>Birdie Youth Tri-Blend Button Up</t>
        </is>
      </c>
      <c r="D1774" s="0" t="inlineStr">
        <is>
          <t>'114655</t>
        </is>
      </c>
      <c r="E1774" s="0" t="inlineStr">
        <is>
          <t>UNI BIRDIE Y PURPLE:114655C-YM</t>
        </is>
      </c>
      <c r="F1774" s="0" t="inlineStr">
        <is>
          <t>'802114655028</t>
        </is>
      </c>
      <c r="G1774" s="0" t="inlineStr">
        <is>
          <t>YOUTH</t>
        </is>
      </c>
      <c r="H1774" s="0" t="inlineStr">
        <is>
          <t>YM</t>
        </is>
      </c>
      <c r="I1774" s="0">
        <v>34.99</v>
      </c>
      <c r="J1774" s="0">
        <v>9</v>
      </c>
    </row>
    <row r="1775" spans="1:10" customHeight="0">
      <c r="A1775" s="0">
        <f>HYPERLINK("https://dl.dropboxusercontent.com/scl/fi/shxnucvfgcapyx6kkevwe/114655-af.jpg?rlkey=q4kpevouhdcjjzlsvvzksp2np&amp;dl=0","Click to download Image")</f>
      </c>
      <c r="B1775" s="0">
        <f>HYPERLINK("https://dl.dropboxusercontent.com/scl/fi/lun4t2j3is3zey2glwq3d/graphic-update22022-youth.jpg?rlkey=19ivbvvl4k7lltp0w0suna36r&amp;dl=0","Click to download SizeChart")</f>
      </c>
      <c r="C1775" s="0" t="inlineStr">
        <is>
          <t>Birdie Youth Tri-Blend Button Up</t>
        </is>
      </c>
      <c r="D1775" s="0" t="inlineStr">
        <is>
          <t>'114655</t>
        </is>
      </c>
      <c r="E1775" s="0" t="inlineStr">
        <is>
          <t>UNI BIRDIE Y PURPLE:114655D-YL</t>
        </is>
      </c>
      <c r="F1775" s="0" t="inlineStr">
        <is>
          <t>'802114655035</t>
        </is>
      </c>
      <c r="G1775" s="0" t="inlineStr">
        <is>
          <t>YOUTH</t>
        </is>
      </c>
      <c r="H1775" s="0" t="inlineStr">
        <is>
          <t>YL</t>
        </is>
      </c>
      <c r="I1775" s="0">
        <v>34.99</v>
      </c>
      <c r="J1775" s="0">
        <v>9</v>
      </c>
    </row>
    <row r="1776" spans="1:10" customHeight="0">
      <c r="A1776" s="0">
        <f>HYPERLINK("https://dl.dropboxusercontent.com/scl/fi/shxnucvfgcapyx6kkevwe/114655-af.jpg?rlkey=q4kpevouhdcjjzlsvvzksp2np&amp;dl=0","Click to download Image")</f>
      </c>
      <c r="B1776" s="0">
        <f>HYPERLINK("https://dl.dropboxusercontent.com/scl/fi/lun4t2j3is3zey2glwq3d/graphic-update22022-youth.jpg?rlkey=19ivbvvl4k7lltp0w0suna36r&amp;dl=0","Click to download SizeChart")</f>
      </c>
      <c r="C1776" s="0" t="inlineStr">
        <is>
          <t>Birdie Youth Tri-Blend Button Up</t>
        </is>
      </c>
      <c r="D1776" s="0" t="inlineStr">
        <is>
          <t>'114655</t>
        </is>
      </c>
      <c r="E1776" s="0" t="inlineStr">
        <is>
          <t>UNI BIRDIE Y PURPLE:114655E-YXL</t>
        </is>
      </c>
      <c r="F1776" s="0" t="inlineStr">
        <is>
          <t>'802114655042</t>
        </is>
      </c>
      <c r="G1776" s="0" t="inlineStr">
        <is>
          <t>YOUTH</t>
        </is>
      </c>
      <c r="H1776" s="0" t="inlineStr">
        <is>
          <t>YXL</t>
        </is>
      </c>
      <c r="I1776" s="0">
        <v>34.99</v>
      </c>
      <c r="J1776" s="0">
        <v>9</v>
      </c>
    </row>
    <row r="1777" spans="1:10" customHeight="0">
      <c r="A1777" s="0">
        <f>HYPERLINK("https://dl.dropboxusercontent.com/scl/fi/shxnucvfgcapyx6kkevwe/114655-af.jpg?rlkey=q4kpevouhdcjjzlsvvzksp2np&amp;dl=0","Click to download Image")</f>
      </c>
      <c r="B1777" s="0">
        <f>HYPERLINK("https://dl.dropboxusercontent.com/scl/fi/lun4t2j3is3zey2glwq3d/graphic-update22022-youth.jpg?rlkey=19ivbvvl4k7lltp0w0suna36r&amp;dl=0","Click to download SizeChart")</f>
      </c>
      <c r="C1777" s="0" t="inlineStr">
        <is>
          <t>Birdie Youth Tri-Blend Button Up</t>
        </is>
      </c>
      <c r="D1777" s="0" t="inlineStr">
        <is>
          <t>'114655</t>
        </is>
      </c>
      <c r="E1777" s="0" t="inlineStr">
        <is>
          <t>UNI BIRDIE Y PURPLE 12 PACK:114655Z-12PK</t>
        </is>
      </c>
      <c r="F1777" s="0" t="inlineStr">
        <is>
          <t>'802114655998</t>
        </is>
      </c>
      <c r="G1777" s="0" t="inlineStr">
        <is>
          <t>YOUTH</t>
        </is>
      </c>
      <c r="H1777" s="0" t="inlineStr">
        <is>
          <t>12 PACK</t>
        </is>
      </c>
      <c r="I1777" s="0">
        <v>395.88</v>
      </c>
      <c r="J1777" s="0">
        <v>0</v>
      </c>
    </row>
    <row r="1778" spans="1:10" customHeight="0">
      <c r="A1778" s="0">
        <f>HYPERLINK("https://dl.dropboxusercontent.com/scl/fi/vrfv063cgzvixp8bm7c4f/uni-af.jpg?rlkey=wt5gydgmhcg9gm3kydmbmtw3k&amp;dl=0","Click to download Image")</f>
      </c>
      <c r="C1778" s="0" t="inlineStr">
        <is>
          <t>Napa Youth Cap</t>
        </is>
      </c>
      <c r="D1778" s="0" t="inlineStr">
        <is>
          <t>'113041</t>
        </is>
      </c>
      <c r="E1778" s="0" t="inlineStr">
        <is>
          <t>UNI NAPA:113041</t>
        </is>
      </c>
      <c r="F1778" s="0" t="inlineStr">
        <is>
          <t>'702113041030</t>
        </is>
      </c>
      <c r="G1778" s="0" t="inlineStr">
        <is>
          <t>YOUTH</t>
        </is>
      </c>
      <c r="H1778" s="0" t="inlineStr">
        <is>
          <t>YOUTH</t>
        </is>
      </c>
      <c r="I1778" s="0">
        <v>16</v>
      </c>
      <c r="J1778" s="0">
        <v>69</v>
      </c>
    </row>
    <row r="1779" spans="1:10" customHeight="0">
      <c r="A1779" s="0">
        <f>HYPERLINK("https://dl.dropboxusercontent.com/scl/fi/xc8rk11zzwaaq7lnuzf75/114655-af.jpg?rlkey=qpljfm0kfq317og2fvorrbcfl&amp;dl=0","Click to download Image")</f>
      </c>
      <c r="B1779" s="0">
        <f>HYPERLINK("https://dl.dropboxusercontent.com/scl/fi/m67acfzbzqr316pxxubz3/graphic-update22022-toddler.jpg?rlkey=j8j3gdzi8bmqti1l32pqvfpbn&amp;dl=0","Click to download SizeChart")</f>
      </c>
      <c r="C1779" s="0" t="inlineStr">
        <is>
          <t>Birdie Toddler Tri-Blend Button Up</t>
        </is>
      </c>
      <c r="D1779" s="0" t="inlineStr">
        <is>
          <t>'114866</t>
        </is>
      </c>
      <c r="E1779" s="0" t="inlineStr">
        <is>
          <t>UNI BIRDIE T PURPLE:114866A-2T</t>
        </is>
      </c>
      <c r="F1779" s="0" t="inlineStr">
        <is>
          <t>'802114866080</t>
        </is>
      </c>
      <c r="G1779" s="0" t="inlineStr">
        <is>
          <t>TODDLER</t>
        </is>
      </c>
      <c r="H1779" s="0" t="inlineStr">
        <is>
          <t>2T</t>
        </is>
      </c>
      <c r="I1779" s="0">
        <v>34.99</v>
      </c>
      <c r="J1779" s="0">
        <v>9</v>
      </c>
    </row>
    <row r="1780" spans="1:10" customHeight="0">
      <c r="A1780" s="0">
        <f>HYPERLINK("https://dl.dropboxusercontent.com/scl/fi/xc8rk11zzwaaq7lnuzf75/114655-af.jpg?rlkey=qpljfm0kfq317og2fvorrbcfl&amp;dl=0","Click to download Image")</f>
      </c>
      <c r="B1780" s="0">
        <f>HYPERLINK("https://dl.dropboxusercontent.com/scl/fi/m67acfzbzqr316pxxubz3/graphic-update22022-toddler.jpg?rlkey=j8j3gdzi8bmqti1l32pqvfpbn&amp;dl=0","Click to download SizeChart")</f>
      </c>
      <c r="C1780" s="0" t="inlineStr">
        <is>
          <t>Birdie Toddler Tri-Blend Button Up</t>
        </is>
      </c>
      <c r="D1780" s="0" t="inlineStr">
        <is>
          <t>'114866</t>
        </is>
      </c>
      <c r="E1780" s="0" t="inlineStr">
        <is>
          <t>UNI BIRDIE T PURPLE:114866B-3T</t>
        </is>
      </c>
      <c r="F1780" s="0" t="inlineStr">
        <is>
          <t>'802114866097</t>
        </is>
      </c>
      <c r="G1780" s="0" t="inlineStr">
        <is>
          <t>TODDLER</t>
        </is>
      </c>
      <c r="H1780" s="0" t="inlineStr">
        <is>
          <t>3T</t>
        </is>
      </c>
      <c r="I1780" s="0">
        <v>34.99</v>
      </c>
      <c r="J1780" s="0">
        <v>9</v>
      </c>
    </row>
    <row r="1781" spans="1:10" customHeight="0">
      <c r="A1781" s="0">
        <f>HYPERLINK("https://dl.dropboxusercontent.com/scl/fi/xc8rk11zzwaaq7lnuzf75/114655-af.jpg?rlkey=qpljfm0kfq317og2fvorrbcfl&amp;dl=0","Click to download Image")</f>
      </c>
      <c r="B1781" s="0">
        <f>HYPERLINK("https://dl.dropboxusercontent.com/scl/fi/m67acfzbzqr316pxxubz3/graphic-update22022-toddler.jpg?rlkey=j8j3gdzi8bmqti1l32pqvfpbn&amp;dl=0","Click to download SizeChart")</f>
      </c>
      <c r="C1781" s="0" t="inlineStr">
        <is>
          <t>Birdie Toddler Tri-Blend Button Up</t>
        </is>
      </c>
      <c r="D1781" s="0" t="inlineStr">
        <is>
          <t>'114866</t>
        </is>
      </c>
      <c r="E1781" s="0" t="inlineStr">
        <is>
          <t>UNI BIRDIE T PURPLE:114866C-4T</t>
        </is>
      </c>
      <c r="F1781" s="0" t="inlineStr">
        <is>
          <t>'802114866103</t>
        </is>
      </c>
      <c r="G1781" s="0" t="inlineStr">
        <is>
          <t>TODDLER</t>
        </is>
      </c>
      <c r="H1781" s="0" t="inlineStr">
        <is>
          <t>4T</t>
        </is>
      </c>
      <c r="I1781" s="0">
        <v>34.99</v>
      </c>
      <c r="J1781" s="0">
        <v>9</v>
      </c>
    </row>
    <row r="1782" spans="1:10" customHeight="0">
      <c r="A1782" s="0">
        <f>HYPERLINK("https://dl.dropboxusercontent.com/scl/fi/xc8rk11zzwaaq7lnuzf75/114655-af.jpg?rlkey=qpljfm0kfq317og2fvorrbcfl&amp;dl=0","Click to download Image")</f>
      </c>
      <c r="B1782" s="0">
        <f>HYPERLINK("https://dl.dropboxusercontent.com/scl/fi/m67acfzbzqr316pxxubz3/graphic-update22022-toddler.jpg?rlkey=j8j3gdzi8bmqti1l32pqvfpbn&amp;dl=0","Click to download SizeChart")</f>
      </c>
      <c r="C1782" s="0" t="inlineStr">
        <is>
          <t>Birdie Toddler Tri-Blend Button Up</t>
        </is>
      </c>
      <c r="D1782" s="0" t="inlineStr">
        <is>
          <t>'114866</t>
        </is>
      </c>
      <c r="E1782" s="0" t="inlineStr">
        <is>
          <t>UNI BIRDIE T PURPLE:114866D-5T</t>
        </is>
      </c>
      <c r="F1782" s="0" t="inlineStr">
        <is>
          <t>'802114866110</t>
        </is>
      </c>
      <c r="G1782" s="0" t="inlineStr">
        <is>
          <t>TODDLER</t>
        </is>
      </c>
      <c r="H1782" s="0" t="inlineStr">
        <is>
          <t>5T</t>
        </is>
      </c>
      <c r="I1782" s="0">
        <v>34.99</v>
      </c>
      <c r="J1782" s="0">
        <v>8</v>
      </c>
    </row>
    <row r="1783" spans="1:10" customHeight="0">
      <c r="A1783" s="0">
        <f>HYPERLINK("https://dl.dropboxusercontent.com/scl/fi/xc8rk11zzwaaq7lnuzf75/114655-af.jpg?rlkey=qpljfm0kfq317og2fvorrbcfl&amp;dl=0","Click to download Image")</f>
      </c>
      <c r="B1783" s="0">
        <f>HYPERLINK("https://dl.dropboxusercontent.com/scl/fi/m67acfzbzqr316pxxubz3/graphic-update22022-toddler.jpg?rlkey=j8j3gdzi8bmqti1l32pqvfpbn&amp;dl=0","Click to download SizeChart")</f>
      </c>
      <c r="C1783" s="0" t="inlineStr">
        <is>
          <t>Birdie Toddler Tri-Blend Button Up</t>
        </is>
      </c>
      <c r="D1783" s="0" t="inlineStr">
        <is>
          <t>'114866</t>
        </is>
      </c>
      <c r="E1783" s="0" t="inlineStr">
        <is>
          <t>UNI BIRDIE T PURPLE 12 PACK:114866Z-12PK</t>
        </is>
      </c>
      <c r="F1783" s="0" t="inlineStr">
        <is>
          <t>'802114866998</t>
        </is>
      </c>
      <c r="G1783" s="0" t="inlineStr">
        <is>
          <t>TODDLER</t>
        </is>
      </c>
      <c r="H1783" s="0" t="inlineStr">
        <is>
          <t>12 PACK</t>
        </is>
      </c>
      <c r="I1783" s="0">
        <v>395.88</v>
      </c>
      <c r="J1783" s="0">
        <v>0</v>
      </c>
    </row>
    <row r="1784" spans="1:10" customHeight="0">
      <c r="A1784" s="0">
        <f>HYPERLINK("https://dl.dropboxusercontent.com/scl/fi/su0ka7fn90xzex2ki0ykk/uni-af.jpg?rlkey=wvgfy8b1mn3isprd0rmw0ykb4&amp;dl=0","Click to download Image")</f>
      </c>
      <c r="C1784" s="0" t="inlineStr">
        <is>
          <t>West Youth Cap</t>
        </is>
      </c>
      <c r="D1784" s="0" t="inlineStr">
        <is>
          <t>'109820</t>
        </is>
      </c>
      <c r="E1784" s="0" t="inlineStr">
        <is>
          <t>UNI WEST:109820</t>
        </is>
      </c>
      <c r="F1784" s="0" t="inlineStr">
        <is>
          <t>'700109820010</t>
        </is>
      </c>
      <c r="G1784" s="0" t="inlineStr">
        <is>
          <t>YOUTH</t>
        </is>
      </c>
      <c r="H1784" s="0" t="inlineStr">
        <is>
          <t>YOUTH</t>
        </is>
      </c>
      <c r="I1784" s="0">
        <v>21.99</v>
      </c>
      <c r="J1784" s="0">
        <v>46</v>
      </c>
    </row>
    <row r="1785" spans="1:10" customHeight="0">
      <c r="A1785" s="0">
        <f>HYPERLINK("https://dl.dropboxusercontent.com/scl/fi/z48intp413i0gy6u745kb/114689-f.jpg?rlkey=olihzbjlxz8ty2ddrlo3a23oj&amp;dl=0","Click to download Image")</f>
      </c>
      <c r="C1785" s="0" t="inlineStr">
        <is>
          <t>Delphi Infant Romper</t>
        </is>
      </c>
      <c r="D1785" s="0" t="inlineStr">
        <is>
          <t>'114689</t>
        </is>
      </c>
      <c r="E1785" s="0" t="inlineStr">
        <is>
          <t>UNI DELPHI I WHITE:114689A-0-3M</t>
        </is>
      </c>
      <c r="F1785" s="0" t="inlineStr">
        <is>
          <t>'802114689009</t>
        </is>
      </c>
      <c r="G1785" s="0" t="inlineStr">
        <is>
          <t>INFANT</t>
        </is>
      </c>
      <c r="H1785" s="0" t="inlineStr">
        <is>
          <t>0-3M</t>
        </is>
      </c>
      <c r="I1785" s="0">
        <v>29.99</v>
      </c>
      <c r="J1785" s="0">
        <v>9</v>
      </c>
    </row>
    <row r="1786" spans="1:10" customHeight="0">
      <c r="A1786" s="0">
        <f>HYPERLINK("https://dl.dropboxusercontent.com/scl/fi/z48intp413i0gy6u745kb/114689-f.jpg?rlkey=olihzbjlxz8ty2ddrlo3a23oj&amp;dl=0","Click to download Image")</f>
      </c>
      <c r="C1786" s="0" t="inlineStr">
        <is>
          <t>Delphi Infant Romper</t>
        </is>
      </c>
      <c r="D1786" s="0" t="inlineStr">
        <is>
          <t>'114689</t>
        </is>
      </c>
      <c r="E1786" s="0" t="inlineStr">
        <is>
          <t>UNI DELPHI I WHITE:114689B-3-6M</t>
        </is>
      </c>
      <c r="F1786" s="0" t="inlineStr">
        <is>
          <t>'802114689016</t>
        </is>
      </c>
      <c r="G1786" s="0" t="inlineStr">
        <is>
          <t>INFANT</t>
        </is>
      </c>
      <c r="H1786" s="0" t="inlineStr">
        <is>
          <t>3-6M</t>
        </is>
      </c>
      <c r="I1786" s="0">
        <v>29.99</v>
      </c>
      <c r="J1786" s="0">
        <v>9</v>
      </c>
    </row>
    <row r="1787" spans="1:10" customHeight="0">
      <c r="A1787" s="0">
        <f>HYPERLINK("https://dl.dropboxusercontent.com/scl/fi/z48intp413i0gy6u745kb/114689-f.jpg?rlkey=olihzbjlxz8ty2ddrlo3a23oj&amp;dl=0","Click to download Image")</f>
      </c>
      <c r="C1787" s="0" t="inlineStr">
        <is>
          <t>Delphi Infant Romper</t>
        </is>
      </c>
      <c r="D1787" s="0" t="inlineStr">
        <is>
          <t>'114689</t>
        </is>
      </c>
      <c r="E1787" s="0" t="inlineStr">
        <is>
          <t>UNI DELPHI I WHITE:114689C-6-9M</t>
        </is>
      </c>
      <c r="F1787" s="0" t="inlineStr">
        <is>
          <t>'802114689023</t>
        </is>
      </c>
      <c r="G1787" s="0" t="inlineStr">
        <is>
          <t>INFANT</t>
        </is>
      </c>
      <c r="H1787" s="0" t="inlineStr">
        <is>
          <t>6-9M</t>
        </is>
      </c>
      <c r="I1787" s="0">
        <v>29.99</v>
      </c>
      <c r="J1787" s="0">
        <v>9</v>
      </c>
    </row>
    <row r="1788" spans="1:10" customHeight="0">
      <c r="A1788" s="0">
        <f>HYPERLINK("https://dl.dropboxusercontent.com/scl/fi/z48intp413i0gy6u745kb/114689-f.jpg?rlkey=olihzbjlxz8ty2ddrlo3a23oj&amp;dl=0","Click to download Image")</f>
      </c>
      <c r="C1788" s="0" t="inlineStr">
        <is>
          <t>Delphi Infant Romper</t>
        </is>
      </c>
      <c r="D1788" s="0" t="inlineStr">
        <is>
          <t>'114689</t>
        </is>
      </c>
      <c r="E1788" s="0" t="inlineStr">
        <is>
          <t>UNI DELPHI I WHITE:114689F-12M</t>
        </is>
      </c>
      <c r="F1788" s="0" t="inlineStr">
        <is>
          <t>'802114689030</t>
        </is>
      </c>
      <c r="G1788" s="0" t="inlineStr">
        <is>
          <t>INFANT</t>
        </is>
      </c>
      <c r="H1788" s="0" t="inlineStr">
        <is>
          <t>12M</t>
        </is>
      </c>
      <c r="I1788" s="0">
        <v>29.99</v>
      </c>
      <c r="J1788" s="0">
        <v>7</v>
      </c>
    </row>
    <row r="1789" spans="1:10" customHeight="0">
      <c r="A1789" s="0">
        <f>HYPERLINK("https://dl.dropboxusercontent.com/scl/fi/z48intp413i0gy6u745kb/114689-f.jpg?rlkey=olihzbjlxz8ty2ddrlo3a23oj&amp;dl=0","Click to download Image")</f>
      </c>
      <c r="C1789" s="0" t="inlineStr">
        <is>
          <t>Delphi Infant Romper</t>
        </is>
      </c>
      <c r="D1789" s="0" t="inlineStr">
        <is>
          <t>'114689</t>
        </is>
      </c>
      <c r="E1789" s="0" t="inlineStr">
        <is>
          <t>UNI DELPHI I WHITE 12 PACK:114689Z-12PK</t>
        </is>
      </c>
      <c r="F1789" s="0" t="inlineStr">
        <is>
          <t>'802114689993</t>
        </is>
      </c>
      <c r="G1789" s="0" t="inlineStr">
        <is>
          <t>INFANT</t>
        </is>
      </c>
      <c r="H1789" s="0" t="inlineStr">
        <is>
          <t>12 PACK</t>
        </is>
      </c>
      <c r="I1789" s="0">
        <v>335.88</v>
      </c>
      <c r="J1789" s="0">
        <v>0</v>
      </c>
    </row>
    <row r="1790" spans="1:10" customHeight="0">
      <c r="A1790" s="0">
        <f>HYPERLINK("https://dl.dropboxusercontent.com/scl/fi/m4wi6tva2xo912bgpttec/114434-af.jpg?rlkey=yztob3boxixmg2odil9l7mxet&amp;dl=0","Click to download Image")</f>
      </c>
      <c r="B1790" s="0">
        <f>HYPERLINK("https://dl.dropboxusercontent.com/scl/fi/j5o1339v2p1tvks6wym3f/mens-pullover-size-chartsblaise.jpg?rlkey=g50eqp45rhx2qr84y2gu5wk81&amp;dl=0","Click to download SizeChart")</f>
      </c>
      <c r="C1790" s="0" t="inlineStr">
        <is>
          <t>Blaise Men's 1/4 Zip Fleece</t>
        </is>
      </c>
      <c r="D1790" s="0" t="inlineStr">
        <is>
          <t>'114434</t>
        </is>
      </c>
      <c r="E1790" s="0" t="inlineStr">
        <is>
          <t>UNI BLAISE M PURPLE:114434A-S</t>
        </is>
      </c>
      <c r="F1790" s="0" t="inlineStr">
        <is>
          <t>'802114434043</t>
        </is>
      </c>
      <c r="G1790" s="0" t="inlineStr">
        <is>
          <t>MENS</t>
        </is>
      </c>
      <c r="H1790" s="0" t="inlineStr">
        <is>
          <t>S</t>
        </is>
      </c>
      <c r="I1790" s="0">
        <v>59.99</v>
      </c>
      <c r="J1790" s="0">
        <v>1</v>
      </c>
    </row>
    <row r="1791" spans="1:10" customHeight="0">
      <c r="A1791" s="0">
        <f>HYPERLINK("https://dl.dropboxusercontent.com/scl/fi/m4wi6tva2xo912bgpttec/114434-af.jpg?rlkey=yztob3boxixmg2odil9l7mxet&amp;dl=0","Click to download Image")</f>
      </c>
      <c r="B1791" s="0">
        <f>HYPERLINK("https://dl.dropboxusercontent.com/scl/fi/j5o1339v2p1tvks6wym3f/mens-pullover-size-chartsblaise.jpg?rlkey=g50eqp45rhx2qr84y2gu5wk81&amp;dl=0","Click to download SizeChart")</f>
      </c>
      <c r="C1791" s="0" t="inlineStr">
        <is>
          <t>Blaise Men's 1/4 Zip Fleece</t>
        </is>
      </c>
      <c r="D1791" s="0" t="inlineStr">
        <is>
          <t>'114434</t>
        </is>
      </c>
      <c r="E1791" s="0" t="inlineStr">
        <is>
          <t>UNI BLAISE M PURPLE:114434B-M</t>
        </is>
      </c>
      <c r="F1791" s="0" t="inlineStr">
        <is>
          <t>'802114434050</t>
        </is>
      </c>
      <c r="G1791" s="0" t="inlineStr">
        <is>
          <t>MENS</t>
        </is>
      </c>
      <c r="H1791" s="0" t="inlineStr">
        <is>
          <t>M</t>
        </is>
      </c>
      <c r="I1791" s="0">
        <v>59.99</v>
      </c>
      <c r="J1791" s="0">
        <v>8</v>
      </c>
    </row>
    <row r="1792" spans="1:10" customHeight="0">
      <c r="A1792" s="0">
        <f>HYPERLINK("https://dl.dropboxusercontent.com/scl/fi/m4wi6tva2xo912bgpttec/114434-af.jpg?rlkey=yztob3boxixmg2odil9l7mxet&amp;dl=0","Click to download Image")</f>
      </c>
      <c r="B1792" s="0">
        <f>HYPERLINK("https://dl.dropboxusercontent.com/scl/fi/j5o1339v2p1tvks6wym3f/mens-pullover-size-chartsblaise.jpg?rlkey=g50eqp45rhx2qr84y2gu5wk81&amp;dl=0","Click to download SizeChart")</f>
      </c>
      <c r="C1792" s="0" t="inlineStr">
        <is>
          <t>Blaise Men's 1/4 Zip Fleece</t>
        </is>
      </c>
      <c r="D1792" s="0" t="inlineStr">
        <is>
          <t>'114434</t>
        </is>
      </c>
      <c r="E1792" s="0" t="inlineStr">
        <is>
          <t>UNI BLAISE M PURPLE:114434C-L</t>
        </is>
      </c>
      <c r="F1792" s="0" t="inlineStr">
        <is>
          <t>'802114434067</t>
        </is>
      </c>
      <c r="G1792" s="0" t="inlineStr">
        <is>
          <t>MENS</t>
        </is>
      </c>
      <c r="H1792" s="0" t="inlineStr">
        <is>
          <t>L</t>
        </is>
      </c>
      <c r="I1792" s="0">
        <v>59.99</v>
      </c>
      <c r="J1792" s="0">
        <v>12</v>
      </c>
    </row>
    <row r="1793" spans="1:10" customHeight="0">
      <c r="A1793" s="0">
        <f>HYPERLINK("https://dl.dropboxusercontent.com/scl/fi/m4wi6tva2xo912bgpttec/114434-af.jpg?rlkey=yztob3boxixmg2odil9l7mxet&amp;dl=0","Click to download Image")</f>
      </c>
      <c r="B1793" s="0">
        <f>HYPERLINK("https://dl.dropboxusercontent.com/scl/fi/j5o1339v2p1tvks6wym3f/mens-pullover-size-chartsblaise.jpg?rlkey=g50eqp45rhx2qr84y2gu5wk81&amp;dl=0","Click to download SizeChart")</f>
      </c>
      <c r="C1793" s="0" t="inlineStr">
        <is>
          <t>Blaise Men's 1/4 Zip Fleece</t>
        </is>
      </c>
      <c r="D1793" s="0" t="inlineStr">
        <is>
          <t>'114434</t>
        </is>
      </c>
      <c r="E1793" s="0" t="inlineStr">
        <is>
          <t>UNI BLAISE M PURPLE:114434D-XL</t>
        </is>
      </c>
      <c r="F1793" s="0" t="inlineStr">
        <is>
          <t>'802114434074</t>
        </is>
      </c>
      <c r="G1793" s="0" t="inlineStr">
        <is>
          <t>MENS</t>
        </is>
      </c>
      <c r="H1793" s="0" t="inlineStr">
        <is>
          <t>XL</t>
        </is>
      </c>
      <c r="I1793" s="0">
        <v>59.99</v>
      </c>
      <c r="J1793" s="0">
        <v>12</v>
      </c>
    </row>
    <row r="1794" spans="1:10" customHeight="0">
      <c r="A1794" s="0">
        <f>HYPERLINK("https://dl.dropboxusercontent.com/scl/fi/m4wi6tva2xo912bgpttec/114434-af.jpg?rlkey=yztob3boxixmg2odil9l7mxet&amp;dl=0","Click to download Image")</f>
      </c>
      <c r="B1794" s="0">
        <f>HYPERLINK("https://dl.dropboxusercontent.com/scl/fi/j5o1339v2p1tvks6wym3f/mens-pullover-size-chartsblaise.jpg?rlkey=g50eqp45rhx2qr84y2gu5wk81&amp;dl=0","Click to download SizeChart")</f>
      </c>
      <c r="C1794" s="0" t="inlineStr">
        <is>
          <t>Blaise Men's 1/4 Zip Fleece</t>
        </is>
      </c>
      <c r="D1794" s="0" t="inlineStr">
        <is>
          <t>'114434</t>
        </is>
      </c>
      <c r="E1794" s="0" t="inlineStr">
        <is>
          <t>UNI BLAISE M PURPLE:114434E-2XL</t>
        </is>
      </c>
      <c r="F1794" s="0" t="inlineStr">
        <is>
          <t>'802114434081</t>
        </is>
      </c>
      <c r="G1794" s="0" t="inlineStr">
        <is>
          <t>MENS</t>
        </is>
      </c>
      <c r="H1794" s="0" t="inlineStr">
        <is>
          <t>2XL</t>
        </is>
      </c>
      <c r="I1794" s="0">
        <v>61.99</v>
      </c>
      <c r="J1794" s="0">
        <v>7</v>
      </c>
    </row>
    <row r="1795" spans="1:10" customHeight="0">
      <c r="A1795" s="0">
        <f>HYPERLINK("https://dl.dropboxusercontent.com/scl/fi/m4wi6tva2xo912bgpttec/114434-af.jpg?rlkey=yztob3boxixmg2odil9l7mxet&amp;dl=0","Click to download Image")</f>
      </c>
      <c r="B1795" s="0">
        <f>HYPERLINK("https://dl.dropboxusercontent.com/scl/fi/j5o1339v2p1tvks6wym3f/mens-pullover-size-chartsblaise.jpg?rlkey=g50eqp45rhx2qr84y2gu5wk81&amp;dl=0","Click to download SizeChart")</f>
      </c>
      <c r="C1795" s="0" t="inlineStr">
        <is>
          <t>Blaise Men's 1/4 Zip Fleece</t>
        </is>
      </c>
      <c r="D1795" s="0" t="inlineStr">
        <is>
          <t>'114434</t>
        </is>
      </c>
      <c r="E1795" s="0" t="inlineStr">
        <is>
          <t>UNI BLAISE M PURPLE:114434F-3XL</t>
        </is>
      </c>
      <c r="F1795" s="0" t="inlineStr">
        <is>
          <t>'802114434098</t>
        </is>
      </c>
      <c r="G1795" s="0" t="inlineStr">
        <is>
          <t>MENS</t>
        </is>
      </c>
      <c r="H1795" s="0" t="inlineStr">
        <is>
          <t>3XL</t>
        </is>
      </c>
      <c r="I1795" s="0">
        <v>61.99</v>
      </c>
      <c r="J1795" s="0">
        <v>2</v>
      </c>
    </row>
    <row r="1796" spans="1:10" customHeight="0">
      <c r="A1796" s="0">
        <f>HYPERLINK("https://dl.dropboxusercontent.com/scl/fi/m4wi6tva2xo912bgpttec/114434-af.jpg?rlkey=yztob3boxixmg2odil9l7mxet&amp;dl=0","Click to download Image")</f>
      </c>
      <c r="B1796" s="0">
        <f>HYPERLINK("https://dl.dropboxusercontent.com/scl/fi/j5o1339v2p1tvks6wym3f/mens-pullover-size-chartsblaise.jpg?rlkey=g50eqp45rhx2qr84y2gu5wk81&amp;dl=0","Click to download SizeChart")</f>
      </c>
      <c r="C1796" s="0" t="inlineStr">
        <is>
          <t>Blaise Men's 1/4 Zip Fleece</t>
        </is>
      </c>
      <c r="D1796" s="0" t="inlineStr">
        <is>
          <t>'114434</t>
        </is>
      </c>
      <c r="E1796" s="0" t="inlineStr">
        <is>
          <t>UNI BLAISE M PURPLE 12 PACK:114434Z-12PK</t>
        </is>
      </c>
      <c r="F1796" s="0" t="inlineStr">
        <is>
          <t>'802114434999</t>
        </is>
      </c>
      <c r="G1796" s="0" t="inlineStr">
        <is>
          <t>MENS</t>
        </is>
      </c>
      <c r="H1796" s="0" t="inlineStr">
        <is>
          <t>12 PACK</t>
        </is>
      </c>
      <c r="I1796" s="0">
        <v>701.88</v>
      </c>
      <c r="J1796" s="0">
        <v>0</v>
      </c>
    </row>
    <row r="1797" spans="1:10" customHeight="0">
      <c r="A1797" s="0">
        <f>HYPERLINK("https://dl.dropboxusercontent.com/scl/fi/bk45kb79dch5s5h6p6u00/118662-af.jpg?rlkey=ahrckx12iww1wjb8s0yhfpiyj&amp;dl=0","Click to download Image")</f>
      </c>
      <c r="C1797" s="0" t="inlineStr">
        <is>
          <t>Gareth Youth Cap</t>
        </is>
      </c>
      <c r="D1797" s="0" t="inlineStr">
        <is>
          <t>'118662</t>
        </is>
      </c>
      <c r="E1797" s="0" t="inlineStr">
        <is>
          <t>UNI GARETH Y CAMO:118662</t>
        </is>
      </c>
      <c r="F1797" s="0" t="inlineStr">
        <is>
          <t>'702118662032</t>
        </is>
      </c>
      <c r="G1797" s="0" t="inlineStr">
        <is>
          <t>YOUTH</t>
        </is>
      </c>
      <c r="H1797" s="0" t="inlineStr">
        <is>
          <t>YOUTH</t>
        </is>
      </c>
      <c r="I1797" s="0">
        <v>19.99</v>
      </c>
      <c r="J1797" s="0">
        <v>36</v>
      </c>
    </row>
    <row r="1798" spans="1:10" customHeight="0">
      <c r="A1798" s="0">
        <f>HYPERLINK("https://dl.dropboxusercontent.com/scl/fi/nzot0r4tcwa85mkdb9ies/113601-af.jpg?rlkey=vp0wvykgd56pnpaaiaprxhubd&amp;dl=0","Click to download Image")</f>
      </c>
      <c r="C1798" s="0" t="inlineStr">
        <is>
          <t>Georgia Women's Cap</t>
        </is>
      </c>
      <c r="D1798" s="0" t="inlineStr">
        <is>
          <t>'113601</t>
        </is>
      </c>
      <c r="E1798" s="0" t="inlineStr">
        <is>
          <t>UNI GEORGIA:113601</t>
        </is>
      </c>
      <c r="F1798" s="0" t="inlineStr">
        <is>
          <t>'702113601012</t>
        </is>
      </c>
      <c r="G1798" s="0" t="inlineStr">
        <is>
          <t>WOMENS</t>
        </is>
      </c>
      <c r="H1798" s="0" t="inlineStr">
        <is>
          <t>WOMENS</t>
        </is>
      </c>
      <c r="I1798" s="0">
        <v>21.99</v>
      </c>
      <c r="J1798" s="0">
        <v>67</v>
      </c>
    </row>
    <row r="1799" spans="1:10" customHeight="0">
      <c r="A1799" s="0">
        <f>HYPERLINK("https://dl.dropboxusercontent.com/scl/fi/dg7orjgjp2qvgs5o5wtp1/114601-af.jpg?rlkey=55iqpbg01823vb3aarlt6uxgu&amp;dl=0","Click to download Image")</f>
      </c>
      <c r="B1799" s="0">
        <f>HYPERLINK("https://dl.dropboxusercontent.com/scl/fi/jsoownbwhox9chp7rsma1/mens-pullover-size-chartshamilton.jpg?rlkey=olani2ixouyy7qrghtox9aclv&amp;dl=0","Click to download SizeChart")</f>
      </c>
      <c r="C1799" s="0" t="inlineStr">
        <is>
          <t>Hamilton Men's Pullover</t>
        </is>
      </c>
      <c r="D1799" s="0" t="inlineStr">
        <is>
          <t>'114601</t>
        </is>
      </c>
      <c r="E1799" s="0" t="inlineStr">
        <is>
          <t>UNI HAMILTON M BLACK:114601A-S</t>
        </is>
      </c>
      <c r="F1799" s="0" t="inlineStr">
        <is>
          <t>'802114601049</t>
        </is>
      </c>
      <c r="G1799" s="0" t="inlineStr">
        <is>
          <t>MENS</t>
        </is>
      </c>
      <c r="H1799" s="0" t="inlineStr">
        <is>
          <t>S</t>
        </is>
      </c>
      <c r="I1799" s="0">
        <v>54.99</v>
      </c>
      <c r="J1799" s="0">
        <v>3</v>
      </c>
    </row>
    <row r="1800" spans="1:10" customHeight="0">
      <c r="A1800" s="0">
        <f>HYPERLINK("https://dl.dropboxusercontent.com/scl/fi/dg7orjgjp2qvgs5o5wtp1/114601-af.jpg?rlkey=55iqpbg01823vb3aarlt6uxgu&amp;dl=0","Click to download Image")</f>
      </c>
      <c r="B1800" s="0">
        <f>HYPERLINK("https://dl.dropboxusercontent.com/scl/fi/jsoownbwhox9chp7rsma1/mens-pullover-size-chartshamilton.jpg?rlkey=olani2ixouyy7qrghtox9aclv&amp;dl=0","Click to download SizeChart")</f>
      </c>
      <c r="C1800" s="0" t="inlineStr">
        <is>
          <t>Hamilton Men's Pullover</t>
        </is>
      </c>
      <c r="D1800" s="0" t="inlineStr">
        <is>
          <t>'114601</t>
        </is>
      </c>
      <c r="E1800" s="0" t="inlineStr">
        <is>
          <t>UNI HAMILTON M BLACK:114601B-M</t>
        </is>
      </c>
      <c r="F1800" s="0" t="inlineStr">
        <is>
          <t>'802114601056</t>
        </is>
      </c>
      <c r="G1800" s="0" t="inlineStr">
        <is>
          <t>MENS</t>
        </is>
      </c>
      <c r="H1800" s="0" t="inlineStr">
        <is>
          <t>M</t>
        </is>
      </c>
      <c r="I1800" s="0">
        <v>54.99</v>
      </c>
      <c r="J1800" s="0">
        <v>5</v>
      </c>
    </row>
    <row r="1801" spans="1:10" customHeight="0">
      <c r="A1801" s="0">
        <f>HYPERLINK("https://dl.dropboxusercontent.com/scl/fi/dg7orjgjp2qvgs5o5wtp1/114601-af.jpg?rlkey=55iqpbg01823vb3aarlt6uxgu&amp;dl=0","Click to download Image")</f>
      </c>
      <c r="B1801" s="0">
        <f>HYPERLINK("https://dl.dropboxusercontent.com/scl/fi/jsoownbwhox9chp7rsma1/mens-pullover-size-chartshamilton.jpg?rlkey=olani2ixouyy7qrghtox9aclv&amp;dl=0","Click to download SizeChart")</f>
      </c>
      <c r="C1801" s="0" t="inlineStr">
        <is>
          <t>Hamilton Men's Pullover</t>
        </is>
      </c>
      <c r="D1801" s="0" t="inlineStr">
        <is>
          <t>'114601</t>
        </is>
      </c>
      <c r="E1801" s="0" t="inlineStr">
        <is>
          <t>UNI HAMILTON M BLACK:114601C-L</t>
        </is>
      </c>
      <c r="F1801" s="0" t="inlineStr">
        <is>
          <t>'802114601063</t>
        </is>
      </c>
      <c r="G1801" s="0" t="inlineStr">
        <is>
          <t>MENS</t>
        </is>
      </c>
      <c r="H1801" s="0" t="inlineStr">
        <is>
          <t>L</t>
        </is>
      </c>
      <c r="I1801" s="0">
        <v>54.99</v>
      </c>
      <c r="J1801" s="0">
        <v>7</v>
      </c>
    </row>
    <row r="1802" spans="1:10" customHeight="0">
      <c r="A1802" s="0">
        <f>HYPERLINK("https://dl.dropboxusercontent.com/scl/fi/dg7orjgjp2qvgs5o5wtp1/114601-af.jpg?rlkey=55iqpbg01823vb3aarlt6uxgu&amp;dl=0","Click to download Image")</f>
      </c>
      <c r="B1802" s="0">
        <f>HYPERLINK("https://dl.dropboxusercontent.com/scl/fi/jsoownbwhox9chp7rsma1/mens-pullover-size-chartshamilton.jpg?rlkey=olani2ixouyy7qrghtox9aclv&amp;dl=0","Click to download SizeChart")</f>
      </c>
      <c r="C1802" s="0" t="inlineStr">
        <is>
          <t>Hamilton Men's Pullover</t>
        </is>
      </c>
      <c r="D1802" s="0" t="inlineStr">
        <is>
          <t>'114601</t>
        </is>
      </c>
      <c r="E1802" s="0" t="inlineStr">
        <is>
          <t>UNI HAMILTON M BLACK:114601D-XL</t>
        </is>
      </c>
      <c r="F1802" s="0" t="inlineStr">
        <is>
          <t>'802114601070</t>
        </is>
      </c>
      <c r="G1802" s="0" t="inlineStr">
        <is>
          <t>MENS</t>
        </is>
      </c>
      <c r="H1802" s="0" t="inlineStr">
        <is>
          <t>XL</t>
        </is>
      </c>
      <c r="I1802" s="0">
        <v>54.99</v>
      </c>
      <c r="J1802" s="0">
        <v>8</v>
      </c>
    </row>
    <row r="1803" spans="1:10" customHeight="0">
      <c r="A1803" s="0">
        <f>HYPERLINK("https://dl.dropboxusercontent.com/scl/fi/dg7orjgjp2qvgs5o5wtp1/114601-af.jpg?rlkey=55iqpbg01823vb3aarlt6uxgu&amp;dl=0","Click to download Image")</f>
      </c>
      <c r="B1803" s="0">
        <f>HYPERLINK("https://dl.dropboxusercontent.com/scl/fi/jsoownbwhox9chp7rsma1/mens-pullover-size-chartshamilton.jpg?rlkey=olani2ixouyy7qrghtox9aclv&amp;dl=0","Click to download SizeChart")</f>
      </c>
      <c r="C1803" s="0" t="inlineStr">
        <is>
          <t>Hamilton Men's Pullover</t>
        </is>
      </c>
      <c r="D1803" s="0" t="inlineStr">
        <is>
          <t>'114601</t>
        </is>
      </c>
      <c r="E1803" s="0" t="inlineStr">
        <is>
          <t>UNI HAMILTON M BLACK:114601E-2XL</t>
        </is>
      </c>
      <c r="F1803" s="0" t="inlineStr">
        <is>
          <t>'802114601087</t>
        </is>
      </c>
      <c r="G1803" s="0" t="inlineStr">
        <is>
          <t>MENS</t>
        </is>
      </c>
      <c r="H1803" s="0" t="inlineStr">
        <is>
          <t>2XL</t>
        </is>
      </c>
      <c r="I1803" s="0">
        <v>56.99</v>
      </c>
      <c r="J1803" s="0">
        <v>6</v>
      </c>
    </row>
    <row r="1804" spans="1:10" customHeight="0">
      <c r="A1804" s="0">
        <f>HYPERLINK("https://dl.dropboxusercontent.com/scl/fi/dg7orjgjp2qvgs5o5wtp1/114601-af.jpg?rlkey=55iqpbg01823vb3aarlt6uxgu&amp;dl=0","Click to download Image")</f>
      </c>
      <c r="B1804" s="0">
        <f>HYPERLINK("https://dl.dropboxusercontent.com/scl/fi/jsoownbwhox9chp7rsma1/mens-pullover-size-chartshamilton.jpg?rlkey=olani2ixouyy7qrghtox9aclv&amp;dl=0","Click to download SizeChart")</f>
      </c>
      <c r="C1804" s="0" t="inlineStr">
        <is>
          <t>Hamilton Men's Pullover</t>
        </is>
      </c>
      <c r="D1804" s="0" t="inlineStr">
        <is>
          <t>'114601</t>
        </is>
      </c>
      <c r="E1804" s="0" t="inlineStr">
        <is>
          <t>UNI HAMILTON M BLACK:114601F-3XL</t>
        </is>
      </c>
      <c r="F1804" s="0" t="inlineStr">
        <is>
          <t>'802114601094</t>
        </is>
      </c>
      <c r="G1804" s="0" t="inlineStr">
        <is>
          <t>MENS</t>
        </is>
      </c>
      <c r="H1804" s="0" t="inlineStr">
        <is>
          <t>3XL</t>
        </is>
      </c>
      <c r="I1804" s="0">
        <v>56.99</v>
      </c>
      <c r="J1804" s="0">
        <v>2</v>
      </c>
    </row>
    <row r="1805" spans="1:10" customHeight="0">
      <c r="A1805" s="0">
        <f>HYPERLINK("https://dl.dropboxusercontent.com/scl/fi/dg7orjgjp2qvgs5o5wtp1/114601-af.jpg?rlkey=55iqpbg01823vb3aarlt6uxgu&amp;dl=0","Click to download Image")</f>
      </c>
      <c r="B1805" s="0">
        <f>HYPERLINK("https://dl.dropboxusercontent.com/scl/fi/jsoownbwhox9chp7rsma1/mens-pullover-size-chartshamilton.jpg?rlkey=olani2ixouyy7qrghtox9aclv&amp;dl=0","Click to download SizeChart")</f>
      </c>
      <c r="C1805" s="0" t="inlineStr">
        <is>
          <t>Hamilton Men's Pullover</t>
        </is>
      </c>
      <c r="D1805" s="0" t="inlineStr">
        <is>
          <t>'114601</t>
        </is>
      </c>
      <c r="E1805" s="0" t="inlineStr">
        <is>
          <t>UNI HAMILTON M BLACK 12 PACK:114601Z-12PK</t>
        </is>
      </c>
      <c r="F1805" s="0" t="inlineStr">
        <is>
          <t>'802114601995</t>
        </is>
      </c>
      <c r="G1805" s="0" t="inlineStr">
        <is>
          <t>MENS</t>
        </is>
      </c>
      <c r="H1805" s="0" t="inlineStr">
        <is>
          <t>12 PACK</t>
        </is>
      </c>
      <c r="I1805" s="0">
        <v>641.88</v>
      </c>
      <c r="J1805" s="0">
        <v>0</v>
      </c>
    </row>
    <row r="1806" spans="1:10" customHeight="0">
      <c r="A1806" s="0">
        <f>HYPERLINK("https://dl.dropboxusercontent.com/scl/fi/kn8b6k9z4ogxzqet7bny1/111473f97588.jpg?rlkey=92by2xq3wpsnxifsri14udd1o&amp;dl=0","Click to download Image")</f>
      </c>
      <c r="B1806" s="0">
        <f>HYPERLINK("https://dl.dropboxusercontent.com/scl/fi/8yjh5w5qwbhu7n8rwbd8k/graphic-update22022-infant.jpg?rlkey=gfkpc3wxk811fmi6x1zu2bv7r&amp;dl=0","Click to download SizeChart")</f>
      </c>
      <c r="C1806" s="0" t="inlineStr">
        <is>
          <t>Hershey Infant Romper</t>
        </is>
      </c>
      <c r="D1806" s="0" t="inlineStr">
        <is>
          <t>'111473</t>
        </is>
      </c>
      <c r="E1806" s="0" t="inlineStr">
        <is>
          <t>UNI HERSHEY ROMPER:111473A-0-3M</t>
        </is>
      </c>
      <c r="F1806" s="0" t="inlineStr">
        <is>
          <t>'802111473007</t>
        </is>
      </c>
      <c r="G1806" s="0" t="inlineStr">
        <is>
          <t>INFANT</t>
        </is>
      </c>
      <c r="H1806" s="0" t="inlineStr">
        <is>
          <t>0-3M</t>
        </is>
      </c>
      <c r="I1806" s="0">
        <v>22.99</v>
      </c>
      <c r="J1806" s="0">
        <v>4</v>
      </c>
    </row>
    <row r="1807" spans="1:10" customHeight="0">
      <c r="A1807" s="0">
        <f>HYPERLINK("https://dl.dropboxusercontent.com/scl/fi/kn8b6k9z4ogxzqet7bny1/111473f97588.jpg?rlkey=92by2xq3wpsnxifsri14udd1o&amp;dl=0","Click to download Image")</f>
      </c>
      <c r="B1807" s="0">
        <f>HYPERLINK("https://dl.dropboxusercontent.com/scl/fi/8yjh5w5qwbhu7n8rwbd8k/graphic-update22022-infant.jpg?rlkey=gfkpc3wxk811fmi6x1zu2bv7r&amp;dl=0","Click to download SizeChart")</f>
      </c>
      <c r="C1807" s="0" t="inlineStr">
        <is>
          <t>Hershey Infant Romper</t>
        </is>
      </c>
      <c r="D1807" s="0" t="inlineStr">
        <is>
          <t>'111473</t>
        </is>
      </c>
      <c r="E1807" s="0" t="inlineStr">
        <is>
          <t>UNI HERSHEY ROMPER:111473B-3-6M</t>
        </is>
      </c>
      <c r="F1807" s="0" t="inlineStr">
        <is>
          <t>'802111473014</t>
        </is>
      </c>
      <c r="G1807" s="0" t="inlineStr">
        <is>
          <t>INFANT</t>
        </is>
      </c>
      <c r="H1807" s="0" t="inlineStr">
        <is>
          <t>3-6M</t>
        </is>
      </c>
      <c r="I1807" s="0">
        <v>22.99</v>
      </c>
      <c r="J1807" s="0">
        <v>5</v>
      </c>
    </row>
    <row r="1808" spans="1:10" customHeight="0">
      <c r="A1808" s="0">
        <f>HYPERLINK("https://dl.dropboxusercontent.com/scl/fi/kn8b6k9z4ogxzqet7bny1/111473f97588.jpg?rlkey=92by2xq3wpsnxifsri14udd1o&amp;dl=0","Click to download Image")</f>
      </c>
      <c r="B1808" s="0">
        <f>HYPERLINK("https://dl.dropboxusercontent.com/scl/fi/8yjh5w5qwbhu7n8rwbd8k/graphic-update22022-infant.jpg?rlkey=gfkpc3wxk811fmi6x1zu2bv7r&amp;dl=0","Click to download SizeChart")</f>
      </c>
      <c r="C1808" s="0" t="inlineStr">
        <is>
          <t>Hershey Infant Romper</t>
        </is>
      </c>
      <c r="D1808" s="0" t="inlineStr">
        <is>
          <t>'111473</t>
        </is>
      </c>
      <c r="E1808" s="0" t="inlineStr">
        <is>
          <t>UNI HERSHEY ROMPER:111473C-6-9M</t>
        </is>
      </c>
      <c r="F1808" s="0" t="inlineStr">
        <is>
          <t>'802111473021</t>
        </is>
      </c>
      <c r="G1808" s="0" t="inlineStr">
        <is>
          <t>INFANT</t>
        </is>
      </c>
      <c r="H1808" s="0" t="inlineStr">
        <is>
          <t>6-9M</t>
        </is>
      </c>
      <c r="I1808" s="0">
        <v>22.99</v>
      </c>
      <c r="J1808" s="0">
        <v>4</v>
      </c>
    </row>
    <row r="1809" spans="1:10" customHeight="0">
      <c r="A1809" s="0">
        <f>HYPERLINK("https://dl.dropboxusercontent.com/scl/fi/kn8b6k9z4ogxzqet7bny1/111473f97588.jpg?rlkey=92by2xq3wpsnxifsri14udd1o&amp;dl=0","Click to download Image")</f>
      </c>
      <c r="B1809" s="0">
        <f>HYPERLINK("https://dl.dropboxusercontent.com/scl/fi/8yjh5w5qwbhu7n8rwbd8k/graphic-update22022-infant.jpg?rlkey=gfkpc3wxk811fmi6x1zu2bv7r&amp;dl=0","Click to download SizeChart")</f>
      </c>
      <c r="C1809" s="0" t="inlineStr">
        <is>
          <t>Hershey Infant Romper</t>
        </is>
      </c>
      <c r="D1809" s="0" t="inlineStr">
        <is>
          <t>'111473</t>
        </is>
      </c>
      <c r="E1809" s="0" t="inlineStr">
        <is>
          <t>UNI HERSHEY ROMPER:111473F-12M</t>
        </is>
      </c>
      <c r="F1809" s="0" t="inlineStr">
        <is>
          <t>'802111473038</t>
        </is>
      </c>
      <c r="G1809" s="0" t="inlineStr">
        <is>
          <t>INFANT</t>
        </is>
      </c>
      <c r="H1809" s="0" t="inlineStr">
        <is>
          <t>12M</t>
        </is>
      </c>
      <c r="I1809" s="0">
        <v>22.99</v>
      </c>
      <c r="J1809" s="0">
        <v>5</v>
      </c>
    </row>
    <row r="1810" spans="1:10" customHeight="0">
      <c r="A1810" s="0">
        <f>HYPERLINK("https://dl.dropboxusercontent.com/scl/fi/kn8b6k9z4ogxzqet7bny1/111473f97588.jpg?rlkey=92by2xq3wpsnxifsri14udd1o&amp;dl=0","Click to download Image")</f>
      </c>
      <c r="B1810" s="0">
        <f>HYPERLINK("https://dl.dropboxusercontent.com/scl/fi/8yjh5w5qwbhu7n8rwbd8k/graphic-update22022-infant.jpg?rlkey=gfkpc3wxk811fmi6x1zu2bv7r&amp;dl=0","Click to download SizeChart")</f>
      </c>
      <c r="C1810" s="0" t="inlineStr">
        <is>
          <t>Hershey Infant Romper</t>
        </is>
      </c>
      <c r="D1810" s="0" t="inlineStr">
        <is>
          <t>'111473</t>
        </is>
      </c>
      <c r="E1810" s="0" t="inlineStr">
        <is>
          <t>UNI HERSHEY ROMPER 12 PACK:111473Z-12PK</t>
        </is>
      </c>
      <c r="F1810" s="0" t="inlineStr">
        <is>
          <t>'802111473991</t>
        </is>
      </c>
      <c r="G1810" s="0" t="inlineStr">
        <is>
          <t>INFANT</t>
        </is>
      </c>
      <c r="H1810" s="0" t="inlineStr">
        <is>
          <t>12 PACK</t>
        </is>
      </c>
      <c r="I1810" s="0">
        <v>251.88</v>
      </c>
      <c r="J1810" s="0">
        <v>0</v>
      </c>
    </row>
    <row r="1811" spans="1:10" customHeight="0">
      <c r="A1811" s="0">
        <f>HYPERLINK("https://dl.dropboxusercontent.com/scl/fi/n287b740qmx6x88fn3fg5/111442f87067.jpg?rlkey=cg94j0c89ag2ki8y7hx2aiun5&amp;dl=0","Click to download Image")</f>
      </c>
      <c r="B1811" s="0">
        <f>HYPERLINK("https://dl.dropboxusercontent.com/scl/fi/l8ruckqbue3cf6a0eqk7r/graphic-update22022-infant.jpg?rlkey=zmkvu561dh0b0zzwz5h54s6fz&amp;dl=0","Click to download SizeChart")</f>
      </c>
      <c r="C1811" s="0" t="inlineStr">
        <is>
          <t>Raleigh Infant Bodysuit</t>
        </is>
      </c>
      <c r="D1811" s="0" t="inlineStr">
        <is>
          <t>'111442</t>
        </is>
      </c>
      <c r="E1811" s="0" t="inlineStr">
        <is>
          <t>UNI RALEIGH:111442A-0-3M</t>
        </is>
      </c>
      <c r="F1811" s="0" t="inlineStr">
        <is>
          <t>'802111442003</t>
        </is>
      </c>
      <c r="G1811" s="0" t="inlineStr">
        <is>
          <t>INFANT</t>
        </is>
      </c>
      <c r="H1811" s="0" t="inlineStr">
        <is>
          <t>0-3M</t>
        </is>
      </c>
      <c r="I1811" s="0">
        <v>19.99</v>
      </c>
      <c r="J1811" s="0">
        <v>9</v>
      </c>
    </row>
    <row r="1812" spans="1:10" customHeight="0">
      <c r="A1812" s="0">
        <f>HYPERLINK("https://dl.dropboxusercontent.com/scl/fi/n287b740qmx6x88fn3fg5/111442f87067.jpg?rlkey=cg94j0c89ag2ki8y7hx2aiun5&amp;dl=0","Click to download Image")</f>
      </c>
      <c r="B1812" s="0">
        <f>HYPERLINK("https://dl.dropboxusercontent.com/scl/fi/l8ruckqbue3cf6a0eqk7r/graphic-update22022-infant.jpg?rlkey=zmkvu561dh0b0zzwz5h54s6fz&amp;dl=0","Click to download SizeChart")</f>
      </c>
      <c r="C1812" s="0" t="inlineStr">
        <is>
          <t>Raleigh Infant Bodysuit</t>
        </is>
      </c>
      <c r="D1812" s="0" t="inlineStr">
        <is>
          <t>'111442</t>
        </is>
      </c>
      <c r="E1812" s="0" t="inlineStr">
        <is>
          <t>UNI RALEIGH:111442B-3-6M</t>
        </is>
      </c>
      <c r="F1812" s="0" t="inlineStr">
        <is>
          <t>'802111442010</t>
        </is>
      </c>
      <c r="G1812" s="0" t="inlineStr">
        <is>
          <t>INFANT</t>
        </is>
      </c>
      <c r="H1812" s="0" t="inlineStr">
        <is>
          <t>3-6M</t>
        </is>
      </c>
      <c r="I1812" s="0">
        <v>19.99</v>
      </c>
      <c r="J1812" s="0">
        <v>7</v>
      </c>
    </row>
    <row r="1813" spans="1:10" customHeight="0">
      <c r="A1813" s="0">
        <f>HYPERLINK("https://dl.dropboxusercontent.com/scl/fi/n287b740qmx6x88fn3fg5/111442f87067.jpg?rlkey=cg94j0c89ag2ki8y7hx2aiun5&amp;dl=0","Click to download Image")</f>
      </c>
      <c r="B1813" s="0">
        <f>HYPERLINK("https://dl.dropboxusercontent.com/scl/fi/l8ruckqbue3cf6a0eqk7r/graphic-update22022-infant.jpg?rlkey=zmkvu561dh0b0zzwz5h54s6fz&amp;dl=0","Click to download SizeChart")</f>
      </c>
      <c r="C1813" s="0" t="inlineStr">
        <is>
          <t>Raleigh Infant Bodysuit</t>
        </is>
      </c>
      <c r="D1813" s="0" t="inlineStr">
        <is>
          <t>'111442</t>
        </is>
      </c>
      <c r="E1813" s="0" t="inlineStr">
        <is>
          <t>UNI RALEIGH:111442C-6-9M</t>
        </is>
      </c>
      <c r="F1813" s="0" t="inlineStr">
        <is>
          <t>'802111442027</t>
        </is>
      </c>
      <c r="G1813" s="0" t="inlineStr">
        <is>
          <t>INFANT</t>
        </is>
      </c>
      <c r="H1813" s="0" t="inlineStr">
        <is>
          <t>6-9M</t>
        </is>
      </c>
      <c r="I1813" s="0">
        <v>19.99</v>
      </c>
      <c r="J1813" s="0">
        <v>8</v>
      </c>
    </row>
    <row r="1814" spans="1:10" customHeight="0">
      <c r="A1814" s="0">
        <f>HYPERLINK("https://dl.dropboxusercontent.com/scl/fi/n287b740qmx6x88fn3fg5/111442f87067.jpg?rlkey=cg94j0c89ag2ki8y7hx2aiun5&amp;dl=0","Click to download Image")</f>
      </c>
      <c r="B1814" s="0">
        <f>HYPERLINK("https://dl.dropboxusercontent.com/scl/fi/l8ruckqbue3cf6a0eqk7r/graphic-update22022-infant.jpg?rlkey=zmkvu561dh0b0zzwz5h54s6fz&amp;dl=0","Click to download SizeChart")</f>
      </c>
      <c r="C1814" s="0" t="inlineStr">
        <is>
          <t>Raleigh Infant Bodysuit</t>
        </is>
      </c>
      <c r="D1814" s="0" t="inlineStr">
        <is>
          <t>'111442</t>
        </is>
      </c>
      <c r="E1814" s="0" t="inlineStr">
        <is>
          <t>UNI RALEIGH:111442F-12M</t>
        </is>
      </c>
      <c r="F1814" s="0" t="inlineStr">
        <is>
          <t>'802111442034</t>
        </is>
      </c>
      <c r="G1814" s="0" t="inlineStr">
        <is>
          <t>INFANT</t>
        </is>
      </c>
      <c r="H1814" s="0" t="inlineStr">
        <is>
          <t>12M</t>
        </is>
      </c>
      <c r="I1814" s="0">
        <v>19.99</v>
      </c>
      <c r="J1814" s="0">
        <v>9</v>
      </c>
    </row>
    <row r="1815" spans="1:10" customHeight="0">
      <c r="A1815" s="0">
        <f>HYPERLINK("https://dl.dropboxusercontent.com/scl/fi/n287b740qmx6x88fn3fg5/111442f87067.jpg?rlkey=cg94j0c89ag2ki8y7hx2aiun5&amp;dl=0","Click to download Image")</f>
      </c>
      <c r="B1815" s="0">
        <f>HYPERLINK("https://dl.dropboxusercontent.com/scl/fi/l8ruckqbue3cf6a0eqk7r/graphic-update22022-infant.jpg?rlkey=zmkvu561dh0b0zzwz5h54s6fz&amp;dl=0","Click to download SizeChart")</f>
      </c>
      <c r="C1815" s="0" t="inlineStr">
        <is>
          <t>Raleigh Infant Bodysuit</t>
        </is>
      </c>
      <c r="D1815" s="0" t="inlineStr">
        <is>
          <t>'111442</t>
        </is>
      </c>
      <c r="E1815" s="0" t="inlineStr">
        <is>
          <t>UNI RALEIGH 12 PACK:111442Z-12PK</t>
        </is>
      </c>
      <c r="F1815" s="0" t="inlineStr">
        <is>
          <t>'802111442997</t>
        </is>
      </c>
      <c r="G1815" s="0" t="inlineStr">
        <is>
          <t>INFANT</t>
        </is>
      </c>
      <c r="H1815" s="0" t="inlineStr">
        <is>
          <t>12 PACK</t>
        </is>
      </c>
      <c r="I1815" s="0">
        <v>215.88</v>
      </c>
      <c r="J1815" s="0">
        <v>0</v>
      </c>
    </row>
    <row r="1816" spans="1:10" customHeight="0">
      <c r="A1816" s="0">
        <f>HYPERLINK("https://dl.dropboxusercontent.com/scl/fi/aik9pvmy50ngc1ah3zukm/111440f35219.jpg?rlkey=j1qwnjm3vjxio98ae4dcfjm21&amp;dl=0","Click to download Image")</f>
      </c>
      <c r="C1816" s="0" t="inlineStr">
        <is>
          <t>Scranton Infant Bodysuit</t>
        </is>
      </c>
      <c r="D1816" s="0" t="inlineStr">
        <is>
          <t>'111440</t>
        </is>
      </c>
      <c r="E1816" s="0" t="inlineStr">
        <is>
          <t>UNI SCRANTON PURPLE:111440A-0-3M</t>
        </is>
      </c>
      <c r="F1816" s="0" t="inlineStr">
        <is>
          <t>'802111440009</t>
        </is>
      </c>
      <c r="G1816" s="0" t="inlineStr">
        <is>
          <t>INFANT</t>
        </is>
      </c>
      <c r="H1816" s="0" t="inlineStr">
        <is>
          <t>0-3M</t>
        </is>
      </c>
      <c r="I1816" s="0">
        <v>17.99</v>
      </c>
      <c r="J1816" s="0">
        <v>27</v>
      </c>
    </row>
    <row r="1817" spans="1:10" customHeight="0">
      <c r="A1817" s="0">
        <f>HYPERLINK("https://dl.dropboxusercontent.com/scl/fi/aik9pvmy50ngc1ah3zukm/111440f35219.jpg?rlkey=j1qwnjm3vjxio98ae4dcfjm21&amp;dl=0","Click to download Image")</f>
      </c>
      <c r="C1817" s="0" t="inlineStr">
        <is>
          <t>Scranton Infant Bodysuit</t>
        </is>
      </c>
      <c r="D1817" s="0" t="inlineStr">
        <is>
          <t>'111440</t>
        </is>
      </c>
      <c r="E1817" s="0" t="inlineStr">
        <is>
          <t>UNI SCRANTON PURPLE:111440B-3-6M</t>
        </is>
      </c>
      <c r="F1817" s="0" t="inlineStr">
        <is>
          <t>'802111440016</t>
        </is>
      </c>
      <c r="G1817" s="0" t="inlineStr">
        <is>
          <t>INFANT</t>
        </is>
      </c>
      <c r="H1817" s="0" t="inlineStr">
        <is>
          <t>3-6M</t>
        </is>
      </c>
      <c r="I1817" s="0">
        <v>17.99</v>
      </c>
      <c r="J1817" s="0">
        <v>26</v>
      </c>
    </row>
    <row r="1818" spans="1:10" customHeight="0">
      <c r="A1818" s="0">
        <f>HYPERLINK("https://dl.dropboxusercontent.com/scl/fi/aik9pvmy50ngc1ah3zukm/111440f35219.jpg?rlkey=j1qwnjm3vjxio98ae4dcfjm21&amp;dl=0","Click to download Image")</f>
      </c>
      <c r="C1818" s="0" t="inlineStr">
        <is>
          <t>Scranton Infant Bodysuit</t>
        </is>
      </c>
      <c r="D1818" s="0" t="inlineStr">
        <is>
          <t>'111440</t>
        </is>
      </c>
      <c r="E1818" s="0" t="inlineStr">
        <is>
          <t>UNI SCRANTON PURPLE:111440C-6-9M</t>
        </is>
      </c>
      <c r="F1818" s="0" t="inlineStr">
        <is>
          <t>'802111440023</t>
        </is>
      </c>
      <c r="G1818" s="0" t="inlineStr">
        <is>
          <t>INFANT</t>
        </is>
      </c>
      <c r="H1818" s="0" t="inlineStr">
        <is>
          <t>6-9M</t>
        </is>
      </c>
      <c r="I1818" s="0">
        <v>17.99</v>
      </c>
      <c r="J1818" s="0">
        <v>25</v>
      </c>
    </row>
    <row r="1819" spans="1:10" customHeight="0">
      <c r="A1819" s="0">
        <f>HYPERLINK("https://dl.dropboxusercontent.com/scl/fi/aik9pvmy50ngc1ah3zukm/111440f35219.jpg?rlkey=j1qwnjm3vjxio98ae4dcfjm21&amp;dl=0","Click to download Image")</f>
      </c>
      <c r="C1819" s="0" t="inlineStr">
        <is>
          <t>Scranton Infant Bodysuit</t>
        </is>
      </c>
      <c r="D1819" s="0" t="inlineStr">
        <is>
          <t>'111440</t>
        </is>
      </c>
      <c r="E1819" s="0" t="inlineStr">
        <is>
          <t>UNI SCRANTON PURPLE:111440F-12M</t>
        </is>
      </c>
      <c r="F1819" s="0" t="inlineStr">
        <is>
          <t>'802111440030</t>
        </is>
      </c>
      <c r="G1819" s="0" t="inlineStr">
        <is>
          <t>INFANT</t>
        </is>
      </c>
      <c r="H1819" s="0" t="inlineStr">
        <is>
          <t>12M</t>
        </is>
      </c>
      <c r="I1819" s="0">
        <v>17.99</v>
      </c>
      <c r="J1819" s="0">
        <v>28</v>
      </c>
    </row>
    <row r="1820" spans="1:10" customHeight="0">
      <c r="A1820" s="0">
        <f>HYPERLINK("https://dl.dropboxusercontent.com/scl/fi/aik9pvmy50ngc1ah3zukm/111440f35219.jpg?rlkey=j1qwnjm3vjxio98ae4dcfjm21&amp;dl=0","Click to download Image")</f>
      </c>
      <c r="C1820" s="0" t="inlineStr">
        <is>
          <t>Scranton Infant Bodysuit</t>
        </is>
      </c>
      <c r="D1820" s="0" t="inlineStr">
        <is>
          <t>'111440</t>
        </is>
      </c>
      <c r="E1820" s="0" t="inlineStr">
        <is>
          <t>UNI SCRANTON PURPLE 12 PACK:111440Z-12PK</t>
        </is>
      </c>
      <c r="F1820" s="0" t="inlineStr">
        <is>
          <t>'802111440993</t>
        </is>
      </c>
      <c r="G1820" s="0" t="inlineStr">
        <is>
          <t>INFANT</t>
        </is>
      </c>
      <c r="H1820" s="0" t="inlineStr">
        <is>
          <t>12 PACK</t>
        </is>
      </c>
      <c r="I1820" s="0">
        <v>191.88</v>
      </c>
      <c r="J1820" s="0">
        <v>0</v>
      </c>
    </row>
    <row r="1821" spans="1:10" customHeight="0">
      <c r="A1821" s="0">
        <f>HYPERLINK("https://dl.dropboxusercontent.com/scl/fi/trw5brwin76fascpaiso2/superior-112574-f.jpg?rlkey=ji4h7uax1jbtmpl88jhsbthe5&amp;dl=0","Click to download Image")</f>
      </c>
      <c r="B1821" s="0">
        <f>HYPERLINK("https://dl.dropboxusercontent.com/scl/fi/rm68nfm4mp0yh6dr03v1x/mens-jackets-size-charts-superior.jpg?rlkey=sb6k0g7b806osux5dtpangf2g&amp;dl=0","Click to download SizeChart")</f>
      </c>
      <c r="C1821" s="0" t="inlineStr">
        <is>
          <t>Superior Men's Packable Jacket</t>
        </is>
      </c>
      <c r="D1821" s="0" t="inlineStr">
        <is>
          <t>'112574</t>
        </is>
      </c>
      <c r="E1821" s="0" t="inlineStr">
        <is>
          <t>UNI SUPERIOR GREY:112574A - S</t>
        </is>
      </c>
      <c r="F1821" s="0" t="inlineStr">
        <is>
          <t>'000000000000</t>
        </is>
      </c>
      <c r="G1821" s="0" t="inlineStr">
        <is>
          <t>MENS</t>
        </is>
      </c>
      <c r="H1821" s="0" t="inlineStr">
        <is>
          <t>S</t>
        </is>
      </c>
      <c r="I1821" s="0">
        <v>54.99</v>
      </c>
      <c r="J1821" s="0">
        <v>6</v>
      </c>
    </row>
    <row r="1822" spans="1:10" customHeight="0">
      <c r="A1822" s="0">
        <f>HYPERLINK("https://dl.dropboxusercontent.com/scl/fi/trw5brwin76fascpaiso2/superior-112574-f.jpg?rlkey=ji4h7uax1jbtmpl88jhsbthe5&amp;dl=0","Click to download Image")</f>
      </c>
      <c r="B1822" s="0">
        <f>HYPERLINK("https://dl.dropboxusercontent.com/scl/fi/rm68nfm4mp0yh6dr03v1x/mens-jackets-size-charts-superior.jpg?rlkey=sb6k0g7b806osux5dtpangf2g&amp;dl=0","Click to download SizeChart")</f>
      </c>
      <c r="C1822" s="0" t="inlineStr">
        <is>
          <t>Superior Men's Packable Jacket</t>
        </is>
      </c>
      <c r="D1822" s="0" t="inlineStr">
        <is>
          <t>'112574</t>
        </is>
      </c>
      <c r="E1822" s="0" t="inlineStr">
        <is>
          <t>UNI SUPERIOR GREY:112574B - M</t>
        </is>
      </c>
      <c r="F1822" s="0" t="inlineStr">
        <is>
          <t>'000000000000</t>
        </is>
      </c>
      <c r="G1822" s="0" t="inlineStr">
        <is>
          <t>MENS</t>
        </is>
      </c>
      <c r="H1822" s="0" t="inlineStr">
        <is>
          <t>M</t>
        </is>
      </c>
      <c r="I1822" s="0">
        <v>54.99</v>
      </c>
      <c r="J1822" s="0">
        <v>12</v>
      </c>
    </row>
    <row r="1823" spans="1:10" customHeight="0">
      <c r="A1823" s="0">
        <f>HYPERLINK("https://dl.dropboxusercontent.com/scl/fi/trw5brwin76fascpaiso2/superior-112574-f.jpg?rlkey=ji4h7uax1jbtmpl88jhsbthe5&amp;dl=0","Click to download Image")</f>
      </c>
      <c r="B1823" s="0">
        <f>HYPERLINK("https://dl.dropboxusercontent.com/scl/fi/rm68nfm4mp0yh6dr03v1x/mens-jackets-size-charts-superior.jpg?rlkey=sb6k0g7b806osux5dtpangf2g&amp;dl=0","Click to download SizeChart")</f>
      </c>
      <c r="C1823" s="0" t="inlineStr">
        <is>
          <t>Superior Men's Packable Jacket</t>
        </is>
      </c>
      <c r="D1823" s="0" t="inlineStr">
        <is>
          <t>'112574</t>
        </is>
      </c>
      <c r="E1823" s="0" t="inlineStr">
        <is>
          <t>UNI SUPERIOR GREY:112574C - L</t>
        </is>
      </c>
      <c r="F1823" s="0" t="inlineStr">
        <is>
          <t>'000000000000</t>
        </is>
      </c>
      <c r="G1823" s="0" t="inlineStr">
        <is>
          <t>MENS</t>
        </is>
      </c>
      <c r="H1823" s="0" t="inlineStr">
        <is>
          <t>L</t>
        </is>
      </c>
      <c r="I1823" s="0">
        <v>54.99</v>
      </c>
      <c r="J1823" s="0">
        <v>18</v>
      </c>
    </row>
    <row r="1824" spans="1:10" customHeight="0">
      <c r="A1824" s="0">
        <f>HYPERLINK("https://dl.dropboxusercontent.com/scl/fi/trw5brwin76fascpaiso2/superior-112574-f.jpg?rlkey=ji4h7uax1jbtmpl88jhsbthe5&amp;dl=0","Click to download Image")</f>
      </c>
      <c r="B1824" s="0">
        <f>HYPERLINK("https://dl.dropboxusercontent.com/scl/fi/rm68nfm4mp0yh6dr03v1x/mens-jackets-size-charts-superior.jpg?rlkey=sb6k0g7b806osux5dtpangf2g&amp;dl=0","Click to download SizeChart")</f>
      </c>
      <c r="C1824" s="0" t="inlineStr">
        <is>
          <t>Superior Men's Packable Jacket</t>
        </is>
      </c>
      <c r="D1824" s="0" t="inlineStr">
        <is>
          <t>'112574</t>
        </is>
      </c>
      <c r="E1824" s="0" t="inlineStr">
        <is>
          <t>UNI SUPERIOR GREY:112574D - XL</t>
        </is>
      </c>
      <c r="F1824" s="0" t="inlineStr">
        <is>
          <t>'000000000000</t>
        </is>
      </c>
      <c r="G1824" s="0" t="inlineStr">
        <is>
          <t>MENS</t>
        </is>
      </c>
      <c r="H1824" s="0" t="inlineStr">
        <is>
          <t>XL</t>
        </is>
      </c>
      <c r="I1824" s="0">
        <v>54.99</v>
      </c>
      <c r="J1824" s="0">
        <v>18</v>
      </c>
    </row>
    <row r="1825" spans="1:10" customHeight="0">
      <c r="A1825" s="0">
        <f>HYPERLINK("https://dl.dropboxusercontent.com/scl/fi/trw5brwin76fascpaiso2/superior-112574-f.jpg?rlkey=ji4h7uax1jbtmpl88jhsbthe5&amp;dl=0","Click to download Image")</f>
      </c>
      <c r="B1825" s="0">
        <f>HYPERLINK("https://dl.dropboxusercontent.com/scl/fi/rm68nfm4mp0yh6dr03v1x/mens-jackets-size-charts-superior.jpg?rlkey=sb6k0g7b806osux5dtpangf2g&amp;dl=0","Click to download SizeChart")</f>
      </c>
      <c r="C1825" s="0" t="inlineStr">
        <is>
          <t>Superior Men's Packable Jacket</t>
        </is>
      </c>
      <c r="D1825" s="0" t="inlineStr">
        <is>
          <t>'112574</t>
        </is>
      </c>
      <c r="E1825" s="0" t="inlineStr">
        <is>
          <t>UNI SUPERIOR GREY:112574E - 2XL</t>
        </is>
      </c>
      <c r="F1825" s="0" t="inlineStr">
        <is>
          <t>'000000000000</t>
        </is>
      </c>
      <c r="G1825" s="0" t="inlineStr">
        <is>
          <t>MENS</t>
        </is>
      </c>
      <c r="H1825" s="0" t="inlineStr">
        <is>
          <t>2XL</t>
        </is>
      </c>
      <c r="I1825" s="0">
        <v>56.99</v>
      </c>
      <c r="J1825" s="0">
        <v>12</v>
      </c>
    </row>
    <row r="1826" spans="1:10" customHeight="0">
      <c r="A1826" s="0">
        <f>HYPERLINK("https://dl.dropboxusercontent.com/scl/fi/trw5brwin76fascpaiso2/superior-112574-f.jpg?rlkey=ji4h7uax1jbtmpl88jhsbthe5&amp;dl=0","Click to download Image")</f>
      </c>
      <c r="B1826" s="0">
        <f>HYPERLINK("https://dl.dropboxusercontent.com/scl/fi/rm68nfm4mp0yh6dr03v1x/mens-jackets-size-charts-superior.jpg?rlkey=sb6k0g7b806osux5dtpangf2g&amp;dl=0","Click to download SizeChart")</f>
      </c>
      <c r="C1826" s="0" t="inlineStr">
        <is>
          <t>Superior Men's Packable Jacket</t>
        </is>
      </c>
      <c r="D1826" s="0" t="inlineStr">
        <is>
          <t>'112574</t>
        </is>
      </c>
      <c r="E1826" s="0" t="inlineStr">
        <is>
          <t>UNI SUPERIOR GREY:112574F - 3XL</t>
        </is>
      </c>
      <c r="F1826" s="0" t="inlineStr">
        <is>
          <t>'000000000000</t>
        </is>
      </c>
      <c r="G1826" s="0" t="inlineStr">
        <is>
          <t>MENS</t>
        </is>
      </c>
      <c r="H1826" s="0" t="inlineStr">
        <is>
          <t>3XL</t>
        </is>
      </c>
      <c r="I1826" s="0">
        <v>56.99</v>
      </c>
      <c r="J1826" s="0">
        <v>6</v>
      </c>
    </row>
    <row r="1827" spans="1:10" customHeight="0">
      <c r="A1827" s="0">
        <f>HYPERLINK("https://dl.dropboxusercontent.com/scl/fi/ebeu5ce0hp7lu4usxk2au/114664-af.jpg?rlkey=3xolh3tl8sqw3k8y4skpk3rwg&amp;dl=0","Click to download Image")</f>
      </c>
      <c r="B1827" s="0">
        <f>HYPERLINK("https://dl.dropboxusercontent.com/scl/fi/5hc2vm2inm84yjgz58w8s/graphic-update22022-youth.jpg?rlkey=vfi316aep5j52fwyyxtabmlvl&amp;dl=0","Click to download SizeChart")</f>
      </c>
      <c r="C1827" s="0" t="inlineStr">
        <is>
          <t>Poppy Youth Hoodie</t>
        </is>
      </c>
      <c r="D1827" s="0" t="inlineStr">
        <is>
          <t>'114664</t>
        </is>
      </c>
      <c r="E1827" s="0" t="inlineStr">
        <is>
          <t>UNI POPPY Y GOLD STRIPES:114664B-YS</t>
        </is>
      </c>
      <c r="F1827" s="0" t="inlineStr">
        <is>
          <t>'802114664013</t>
        </is>
      </c>
      <c r="G1827" s="0" t="inlineStr">
        <is>
          <t>YOUTH</t>
        </is>
      </c>
      <c r="H1827" s="0" t="inlineStr">
        <is>
          <t>YS</t>
        </is>
      </c>
      <c r="I1827" s="0">
        <v>52.99</v>
      </c>
      <c r="J1827" s="0">
        <v>4</v>
      </c>
    </row>
    <row r="1828" spans="1:10" customHeight="0">
      <c r="A1828" s="0">
        <f>HYPERLINK("https://dl.dropboxusercontent.com/scl/fi/ebeu5ce0hp7lu4usxk2au/114664-af.jpg?rlkey=3xolh3tl8sqw3k8y4skpk3rwg&amp;dl=0","Click to download Image")</f>
      </c>
      <c r="B1828" s="0">
        <f>HYPERLINK("https://dl.dropboxusercontent.com/scl/fi/5hc2vm2inm84yjgz58w8s/graphic-update22022-youth.jpg?rlkey=vfi316aep5j52fwyyxtabmlvl&amp;dl=0","Click to download SizeChart")</f>
      </c>
      <c r="C1828" s="0" t="inlineStr">
        <is>
          <t>Poppy Youth Hoodie</t>
        </is>
      </c>
      <c r="D1828" s="0" t="inlineStr">
        <is>
          <t>'114664</t>
        </is>
      </c>
      <c r="E1828" s="0" t="inlineStr">
        <is>
          <t>UNI POPPY Y GOLD STRIPES:114664C-YM</t>
        </is>
      </c>
      <c r="F1828" s="0" t="inlineStr">
        <is>
          <t>'802114664020</t>
        </is>
      </c>
      <c r="G1828" s="0" t="inlineStr">
        <is>
          <t>YOUTH</t>
        </is>
      </c>
      <c r="H1828" s="0" t="inlineStr">
        <is>
          <t>YM</t>
        </is>
      </c>
      <c r="I1828" s="0">
        <v>52.99</v>
      </c>
      <c r="J1828" s="0">
        <v>3</v>
      </c>
    </row>
    <row r="1829" spans="1:10" customHeight="0">
      <c r="A1829" s="0">
        <f>HYPERLINK("https://dl.dropboxusercontent.com/scl/fi/ebeu5ce0hp7lu4usxk2au/114664-af.jpg?rlkey=3xolh3tl8sqw3k8y4skpk3rwg&amp;dl=0","Click to download Image")</f>
      </c>
      <c r="B1829" s="0">
        <f>HYPERLINK("https://dl.dropboxusercontent.com/scl/fi/5hc2vm2inm84yjgz58w8s/graphic-update22022-youth.jpg?rlkey=vfi316aep5j52fwyyxtabmlvl&amp;dl=0","Click to download SizeChart")</f>
      </c>
      <c r="C1829" s="0" t="inlineStr">
        <is>
          <t>Poppy Youth Hoodie</t>
        </is>
      </c>
      <c r="D1829" s="0" t="inlineStr">
        <is>
          <t>'114664</t>
        </is>
      </c>
      <c r="E1829" s="0" t="inlineStr">
        <is>
          <t>UNI POPPY Y GOLD STRIPES:114664D-YL</t>
        </is>
      </c>
      <c r="F1829" s="0" t="inlineStr">
        <is>
          <t>'802114664037</t>
        </is>
      </c>
      <c r="G1829" s="0" t="inlineStr">
        <is>
          <t>YOUTH</t>
        </is>
      </c>
      <c r="H1829" s="0" t="inlineStr">
        <is>
          <t>YL</t>
        </is>
      </c>
      <c r="I1829" s="0">
        <v>52.99</v>
      </c>
      <c r="J1829" s="0">
        <v>3</v>
      </c>
    </row>
    <row r="1830" spans="1:10" customHeight="0">
      <c r="A1830" s="0">
        <f>HYPERLINK("https://dl.dropboxusercontent.com/scl/fi/ebeu5ce0hp7lu4usxk2au/114664-af.jpg?rlkey=3xolh3tl8sqw3k8y4skpk3rwg&amp;dl=0","Click to download Image")</f>
      </c>
      <c r="B1830" s="0">
        <f>HYPERLINK("https://dl.dropboxusercontent.com/scl/fi/5hc2vm2inm84yjgz58w8s/graphic-update22022-youth.jpg?rlkey=vfi316aep5j52fwyyxtabmlvl&amp;dl=0","Click to download SizeChart")</f>
      </c>
      <c r="C1830" s="0" t="inlineStr">
        <is>
          <t>Poppy Youth Hoodie</t>
        </is>
      </c>
      <c r="D1830" s="0" t="inlineStr">
        <is>
          <t>'114664</t>
        </is>
      </c>
      <c r="E1830" s="0" t="inlineStr">
        <is>
          <t>UNI POPPY Y GOLD STRIPES:114664E-YXL</t>
        </is>
      </c>
      <c r="F1830" s="0" t="inlineStr">
        <is>
          <t>'802114664044</t>
        </is>
      </c>
      <c r="G1830" s="0" t="inlineStr">
        <is>
          <t>YOUTH</t>
        </is>
      </c>
      <c r="H1830" s="0" t="inlineStr">
        <is>
          <t>YXL</t>
        </is>
      </c>
      <c r="I1830" s="0">
        <v>52.99</v>
      </c>
      <c r="J1830" s="0">
        <v>4</v>
      </c>
    </row>
    <row r="1831" spans="1:10" customHeight="0">
      <c r="A1831" s="0">
        <f>HYPERLINK("https://dl.dropboxusercontent.com/scl/fi/ebeu5ce0hp7lu4usxk2au/114664-af.jpg?rlkey=3xolh3tl8sqw3k8y4skpk3rwg&amp;dl=0","Click to download Image")</f>
      </c>
      <c r="B1831" s="0">
        <f>HYPERLINK("https://dl.dropboxusercontent.com/scl/fi/5hc2vm2inm84yjgz58w8s/graphic-update22022-youth.jpg?rlkey=vfi316aep5j52fwyyxtabmlvl&amp;dl=0","Click to download SizeChart")</f>
      </c>
      <c r="C1831" s="0" t="inlineStr">
        <is>
          <t>Poppy Youth Hoodie</t>
        </is>
      </c>
      <c r="D1831" s="0" t="inlineStr">
        <is>
          <t>'114664</t>
        </is>
      </c>
      <c r="E1831" s="0" t="inlineStr">
        <is>
          <t>UNI POPPY Y GOLD STRIPES 12 PACK:114664Z-12PK</t>
        </is>
      </c>
      <c r="F1831" s="0" t="inlineStr">
        <is>
          <t>'802114664990</t>
        </is>
      </c>
      <c r="G1831" s="0" t="inlineStr">
        <is>
          <t>YOUTH</t>
        </is>
      </c>
      <c r="H1831" s="0" t="inlineStr">
        <is>
          <t>12 PACK</t>
        </is>
      </c>
      <c r="I1831" s="0">
        <v>611.88</v>
      </c>
      <c r="J1831" s="0">
        <v>0</v>
      </c>
    </row>
    <row r="1832" spans="1:10" customHeight="0">
      <c r="A1832" s="0">
        <f>HYPERLINK("https://dl.dropboxusercontent.com/scl/fi/2a8hx1m97mpro6pwacvh6/114664-af.jpg?rlkey=pc2o1cdis2ouyg47issd9rubh&amp;dl=0","Click to download Image")</f>
      </c>
      <c r="B1832" s="0">
        <f>HYPERLINK("https://dl.dropboxusercontent.com/scl/fi/aw2cydpy3s16qum3h18l0/graphic-update22022-toddler.jpg?rlkey=q5kd7zjma4e1bzg165c9xkhi5&amp;dl=0","Click to download SizeChart")</f>
      </c>
      <c r="C1832" s="0" t="inlineStr">
        <is>
          <t>Poppy Toddler Hoodie</t>
        </is>
      </c>
      <c r="D1832" s="0" t="inlineStr">
        <is>
          <t>'114904</t>
        </is>
      </c>
      <c r="E1832" s="0" t="inlineStr">
        <is>
          <t>UNI POPPY T GOLD STRIPES:114904A-2T</t>
        </is>
      </c>
      <c r="F1832" s="0" t="inlineStr">
        <is>
          <t>'802114904089</t>
        </is>
      </c>
      <c r="G1832" s="0" t="inlineStr">
        <is>
          <t>TODDLER</t>
        </is>
      </c>
      <c r="H1832" s="0" t="inlineStr">
        <is>
          <t>2T</t>
        </is>
      </c>
      <c r="I1832" s="0">
        <v>52.99</v>
      </c>
      <c r="J1832" s="0">
        <v>3</v>
      </c>
    </row>
    <row r="1833" spans="1:10" customHeight="0">
      <c r="A1833" s="0">
        <f>HYPERLINK("https://dl.dropboxusercontent.com/scl/fi/2a8hx1m97mpro6pwacvh6/114664-af.jpg?rlkey=pc2o1cdis2ouyg47issd9rubh&amp;dl=0","Click to download Image")</f>
      </c>
      <c r="B1833" s="0">
        <f>HYPERLINK("https://dl.dropboxusercontent.com/scl/fi/aw2cydpy3s16qum3h18l0/graphic-update22022-toddler.jpg?rlkey=q5kd7zjma4e1bzg165c9xkhi5&amp;dl=0","Click to download SizeChart")</f>
      </c>
      <c r="C1833" s="0" t="inlineStr">
        <is>
          <t>Poppy Toddler Hoodie</t>
        </is>
      </c>
      <c r="D1833" s="0" t="inlineStr">
        <is>
          <t>'114904</t>
        </is>
      </c>
      <c r="E1833" s="0" t="inlineStr">
        <is>
          <t>UNI POPPY T GOLD STRIPES:114904B-3T</t>
        </is>
      </c>
      <c r="F1833" s="0" t="inlineStr">
        <is>
          <t>'802114904096</t>
        </is>
      </c>
      <c r="G1833" s="0" t="inlineStr">
        <is>
          <t>TODDLER</t>
        </is>
      </c>
      <c r="H1833" s="0" t="inlineStr">
        <is>
          <t>3T</t>
        </is>
      </c>
      <c r="I1833" s="0">
        <v>52.99</v>
      </c>
      <c r="J1833" s="0">
        <v>3</v>
      </c>
    </row>
    <row r="1834" spans="1:10" customHeight="0">
      <c r="A1834" s="0">
        <f>HYPERLINK("https://dl.dropboxusercontent.com/scl/fi/2a8hx1m97mpro6pwacvh6/114664-af.jpg?rlkey=pc2o1cdis2ouyg47issd9rubh&amp;dl=0","Click to download Image")</f>
      </c>
      <c r="B1834" s="0">
        <f>HYPERLINK("https://dl.dropboxusercontent.com/scl/fi/aw2cydpy3s16qum3h18l0/graphic-update22022-toddler.jpg?rlkey=q5kd7zjma4e1bzg165c9xkhi5&amp;dl=0","Click to download SizeChart")</f>
      </c>
      <c r="C1834" s="0" t="inlineStr">
        <is>
          <t>Poppy Toddler Hoodie</t>
        </is>
      </c>
      <c r="D1834" s="0" t="inlineStr">
        <is>
          <t>'114904</t>
        </is>
      </c>
      <c r="E1834" s="0" t="inlineStr">
        <is>
          <t>UNI POPPY T GOLD STRIPES:114904C-4T</t>
        </is>
      </c>
      <c r="F1834" s="0" t="inlineStr">
        <is>
          <t>'802114904102</t>
        </is>
      </c>
      <c r="G1834" s="0" t="inlineStr">
        <is>
          <t>TODDLER</t>
        </is>
      </c>
      <c r="H1834" s="0" t="inlineStr">
        <is>
          <t>4T</t>
        </is>
      </c>
      <c r="I1834" s="0">
        <v>52.99</v>
      </c>
      <c r="J1834" s="0">
        <v>2</v>
      </c>
    </row>
    <row r="1835" spans="1:10" customHeight="0">
      <c r="A1835" s="0">
        <f>HYPERLINK("https://dl.dropboxusercontent.com/scl/fi/2a8hx1m97mpro6pwacvh6/114664-af.jpg?rlkey=pc2o1cdis2ouyg47issd9rubh&amp;dl=0","Click to download Image")</f>
      </c>
      <c r="B1835" s="0">
        <f>HYPERLINK("https://dl.dropboxusercontent.com/scl/fi/aw2cydpy3s16qum3h18l0/graphic-update22022-toddler.jpg?rlkey=q5kd7zjma4e1bzg165c9xkhi5&amp;dl=0","Click to download SizeChart")</f>
      </c>
      <c r="C1835" s="0" t="inlineStr">
        <is>
          <t>Poppy Toddler Hoodie</t>
        </is>
      </c>
      <c r="D1835" s="0" t="inlineStr">
        <is>
          <t>'114904</t>
        </is>
      </c>
      <c r="E1835" s="0" t="inlineStr">
        <is>
          <t>UNI POPPY T GOLD STRIPES:114904D-5T</t>
        </is>
      </c>
      <c r="F1835" s="0" t="inlineStr">
        <is>
          <t>'802114904119</t>
        </is>
      </c>
      <c r="G1835" s="0" t="inlineStr">
        <is>
          <t>TODDLER</t>
        </is>
      </c>
      <c r="H1835" s="0" t="inlineStr">
        <is>
          <t>5T</t>
        </is>
      </c>
      <c r="I1835" s="0">
        <v>52.99</v>
      </c>
      <c r="J1835" s="0">
        <v>3</v>
      </c>
    </row>
    <row r="1836" spans="1:10" customHeight="0">
      <c r="A1836" s="0">
        <f>HYPERLINK("https://dl.dropboxusercontent.com/scl/fi/2a8hx1m97mpro6pwacvh6/114664-af.jpg?rlkey=pc2o1cdis2ouyg47issd9rubh&amp;dl=0","Click to download Image")</f>
      </c>
      <c r="B1836" s="0">
        <f>HYPERLINK("https://dl.dropboxusercontent.com/scl/fi/aw2cydpy3s16qum3h18l0/graphic-update22022-toddler.jpg?rlkey=q5kd7zjma4e1bzg165c9xkhi5&amp;dl=0","Click to download SizeChart")</f>
      </c>
      <c r="C1836" s="0" t="inlineStr">
        <is>
          <t>Poppy Toddler Hoodie</t>
        </is>
      </c>
      <c r="D1836" s="0" t="inlineStr">
        <is>
          <t>'114904</t>
        </is>
      </c>
      <c r="E1836" s="0" t="inlineStr">
        <is>
          <t>UNI POPPY T GOLD STRIPES 12 PACK:114904Z-12PK</t>
        </is>
      </c>
      <c r="F1836" s="0" t="inlineStr">
        <is>
          <t>'802114904997</t>
        </is>
      </c>
      <c r="G1836" s="0" t="inlineStr">
        <is>
          <t>TODDLER</t>
        </is>
      </c>
      <c r="H1836" s="0" t="inlineStr">
        <is>
          <t>12 PACK</t>
        </is>
      </c>
      <c r="I1836" s="0">
        <v>611.88</v>
      </c>
      <c r="J1836" s="0">
        <v>0</v>
      </c>
    </row>
    <row r="1837" spans="1:10" customHeight="0">
      <c r="A1837" s="0">
        <f>HYPERLINK("https://dl.dropboxusercontent.com/scl/fi/tqjegxyskl5j1tp09kjdh/uni-dg-af.png?rlkey=yutlrzbrrljxwursze8z8b9lk&amp;dl=0","Click to download Image")</f>
      </c>
      <c r="C1837" s="0" t="inlineStr">
        <is>
          <t>Monika Women's Shorts</t>
        </is>
      </c>
      <c r="D1837" s="0" t="inlineStr">
        <is>
          <t>'111294</t>
        </is>
      </c>
      <c r="E1837" s="0" t="inlineStr">
        <is>
          <t>UNI MONIKA DARK GREY:111294A-S</t>
        </is>
      </c>
      <c r="F1837" s="0" t="inlineStr">
        <is>
          <t>'802111294015</t>
        </is>
      </c>
      <c r="G1837" s="0" t="inlineStr">
        <is>
          <t>WOMENS</t>
        </is>
      </c>
      <c r="H1837" s="0" t="inlineStr">
        <is>
          <t>S</t>
        </is>
      </c>
      <c r="I1837" s="0">
        <v>28.99</v>
      </c>
      <c r="J1837" s="0">
        <v>7</v>
      </c>
    </row>
    <row r="1838" spans="1:10" customHeight="0">
      <c r="A1838" s="0">
        <f>HYPERLINK("https://dl.dropboxusercontent.com/scl/fi/tqjegxyskl5j1tp09kjdh/uni-dg-af.png?rlkey=yutlrzbrrljxwursze8z8b9lk&amp;dl=0","Click to download Image")</f>
      </c>
      <c r="C1838" s="0" t="inlineStr">
        <is>
          <t>Monika Women's Shorts</t>
        </is>
      </c>
      <c r="D1838" s="0" t="inlineStr">
        <is>
          <t>'111294</t>
        </is>
      </c>
      <c r="E1838" s="0" t="inlineStr">
        <is>
          <t>UNI MONIKA DARK GREY:111294B-M</t>
        </is>
      </c>
      <c r="F1838" s="0" t="inlineStr">
        <is>
          <t>'802111294022</t>
        </is>
      </c>
      <c r="G1838" s="0" t="inlineStr">
        <is>
          <t>WOMENS</t>
        </is>
      </c>
      <c r="H1838" s="0" t="inlineStr">
        <is>
          <t>M</t>
        </is>
      </c>
      <c r="I1838" s="0">
        <v>28.99</v>
      </c>
      <c r="J1838" s="0">
        <v>16</v>
      </c>
    </row>
    <row r="1839" spans="1:10" customHeight="0">
      <c r="A1839" s="0">
        <f>HYPERLINK("https://dl.dropboxusercontent.com/scl/fi/tqjegxyskl5j1tp09kjdh/uni-dg-af.png?rlkey=yutlrzbrrljxwursze8z8b9lk&amp;dl=0","Click to download Image")</f>
      </c>
      <c r="C1839" s="0" t="inlineStr">
        <is>
          <t>Monika Women's Shorts</t>
        </is>
      </c>
      <c r="D1839" s="0" t="inlineStr">
        <is>
          <t>'111294</t>
        </is>
      </c>
      <c r="E1839" s="0" t="inlineStr">
        <is>
          <t>UNI MONIKA DARK GREY:111294C-L</t>
        </is>
      </c>
      <c r="F1839" s="0" t="inlineStr">
        <is>
          <t>'802111294039</t>
        </is>
      </c>
      <c r="G1839" s="0" t="inlineStr">
        <is>
          <t>WOMENS</t>
        </is>
      </c>
      <c r="H1839" s="0" t="inlineStr">
        <is>
          <t>L</t>
        </is>
      </c>
      <c r="I1839" s="0">
        <v>28.99</v>
      </c>
      <c r="J1839" s="0">
        <v>13</v>
      </c>
    </row>
    <row r="1840" spans="1:10" customHeight="0">
      <c r="A1840" s="0">
        <f>HYPERLINK("https://dl.dropboxusercontent.com/scl/fi/tqjegxyskl5j1tp09kjdh/uni-dg-af.png?rlkey=yutlrzbrrljxwursze8z8b9lk&amp;dl=0","Click to download Image")</f>
      </c>
      <c r="C1840" s="0" t="inlineStr">
        <is>
          <t>Monika Women's Shorts</t>
        </is>
      </c>
      <c r="D1840" s="0" t="inlineStr">
        <is>
          <t>'111294</t>
        </is>
      </c>
      <c r="E1840" s="0" t="inlineStr">
        <is>
          <t>UNI MONIKA DARK GREY:111294D-XL</t>
        </is>
      </c>
      <c r="F1840" s="0" t="inlineStr">
        <is>
          <t>'802111294046</t>
        </is>
      </c>
      <c r="G1840" s="0" t="inlineStr">
        <is>
          <t>WOMENS</t>
        </is>
      </c>
      <c r="H1840" s="0" t="inlineStr">
        <is>
          <t>XL</t>
        </is>
      </c>
      <c r="I1840" s="0">
        <v>28.99</v>
      </c>
      <c r="J1840" s="0">
        <v>8</v>
      </c>
    </row>
    <row r="1841" spans="1:10" customHeight="0">
      <c r="A1841" s="0">
        <f>HYPERLINK("https://dl.dropboxusercontent.com/scl/fi/tqjegxyskl5j1tp09kjdh/uni-dg-af.png?rlkey=yutlrzbrrljxwursze8z8b9lk&amp;dl=0","Click to download Image")</f>
      </c>
      <c r="C1841" s="0" t="inlineStr">
        <is>
          <t>Monika Women's Shorts</t>
        </is>
      </c>
      <c r="D1841" s="0" t="inlineStr">
        <is>
          <t>'111294</t>
        </is>
      </c>
      <c r="E1841" s="0" t="inlineStr">
        <is>
          <t>UNI MONIKA DARK GREY:111294E-2XL</t>
        </is>
      </c>
      <c r="F1841" s="0" t="inlineStr">
        <is>
          <t>'802111294053</t>
        </is>
      </c>
      <c r="G1841" s="0" t="inlineStr">
        <is>
          <t>WOMENS</t>
        </is>
      </c>
      <c r="H1841" s="0" t="inlineStr">
        <is>
          <t>2XL</t>
        </is>
      </c>
      <c r="I1841" s="0">
        <v>30.99</v>
      </c>
      <c r="J1841" s="0">
        <v>3</v>
      </c>
    </row>
    <row r="1842" spans="1:10" customHeight="0">
      <c r="A1842" s="0">
        <f>HYPERLINK("https://dl.dropboxusercontent.com/scl/fi/tqjegxyskl5j1tp09kjdh/uni-dg-af.png?rlkey=yutlrzbrrljxwursze8z8b9lk&amp;dl=0","Click to download Image")</f>
      </c>
      <c r="C1842" s="0" t="inlineStr">
        <is>
          <t>Monika Women's Shorts</t>
        </is>
      </c>
      <c r="D1842" s="0" t="inlineStr">
        <is>
          <t>'111294</t>
        </is>
      </c>
      <c r="E1842" s="0" t="inlineStr">
        <is>
          <t>UNI MONIKA DARK GREY:111294F-3XL</t>
        </is>
      </c>
      <c r="F1842" s="0" t="inlineStr">
        <is>
          <t>'802111294060</t>
        </is>
      </c>
      <c r="G1842" s="0" t="inlineStr">
        <is>
          <t>WOMENS</t>
        </is>
      </c>
      <c r="H1842" s="0" t="inlineStr">
        <is>
          <t>3XL</t>
        </is>
      </c>
      <c r="I1842" s="0">
        <v>30.99</v>
      </c>
      <c r="J1842" s="0">
        <v>1</v>
      </c>
    </row>
    <row r="1843" spans="1:10" customHeight="0">
      <c r="A1843" s="0">
        <f>HYPERLINK("https://dl.dropboxusercontent.com/scl/fi/tqjegxyskl5j1tp09kjdh/uni-dg-af.png?rlkey=yutlrzbrrljxwursze8z8b9lk&amp;dl=0","Click to download Image")</f>
      </c>
      <c r="C1843" s="0" t="inlineStr">
        <is>
          <t>Monika Women's Shorts</t>
        </is>
      </c>
      <c r="D1843" s="0" t="inlineStr">
        <is>
          <t>'111294</t>
        </is>
      </c>
      <c r="E1843" s="0" t="inlineStr">
        <is>
          <t>UNI MONIKA DARK GREY 12 PACK:111294Z-12PK</t>
        </is>
      </c>
      <c r="F1843" s="0" t="inlineStr">
        <is>
          <t>'802111294992</t>
        </is>
      </c>
      <c r="G1843" s="0" t="inlineStr">
        <is>
          <t>WOMENS</t>
        </is>
      </c>
      <c r="H1843" s="0" t="inlineStr">
        <is>
          <t>12 PACK</t>
        </is>
      </c>
      <c r="I1843" s="0">
        <v>323.88</v>
      </c>
      <c r="J1843" s="0">
        <v>0</v>
      </c>
    </row>
    <row r="1844" spans="1:10" customHeight="0">
      <c r="A1844" s="0">
        <f>HYPERLINK("https://dl.dropboxusercontent.com/scl/fi/nuvpax1h974al82fpcpl8/uni-af.png?rlkey=ij1g1g3kaiz1xbo9yku36bsc5&amp;dl=0","Click to download Image")</f>
      </c>
      <c r="C1844" s="0" t="inlineStr">
        <is>
          <t>Florence Youth Tank Top</t>
        </is>
      </c>
      <c r="D1844" s="0" t="inlineStr">
        <is>
          <t>'111543</t>
        </is>
      </c>
      <c r="E1844" s="0" t="inlineStr">
        <is>
          <t>UNI FLORENCE GOLD:111543B-YS</t>
        </is>
      </c>
      <c r="F1844" s="0" t="inlineStr">
        <is>
          <t>'802111543014</t>
        </is>
      </c>
      <c r="G1844" s="0" t="inlineStr">
        <is>
          <t>YOUTH</t>
        </is>
      </c>
      <c r="H1844" s="0" t="inlineStr">
        <is>
          <t>YS</t>
        </is>
      </c>
      <c r="I1844" s="0">
        <v>28.99</v>
      </c>
      <c r="J1844" s="0">
        <v>37</v>
      </c>
    </row>
    <row r="1845" spans="1:10" customHeight="0">
      <c r="A1845" s="0">
        <f>HYPERLINK("https://dl.dropboxusercontent.com/scl/fi/nuvpax1h974al82fpcpl8/uni-af.png?rlkey=ij1g1g3kaiz1xbo9yku36bsc5&amp;dl=0","Click to download Image")</f>
      </c>
      <c r="C1845" s="0" t="inlineStr">
        <is>
          <t>Florence Youth Tank Top</t>
        </is>
      </c>
      <c r="D1845" s="0" t="inlineStr">
        <is>
          <t>'111543</t>
        </is>
      </c>
      <c r="E1845" s="0" t="inlineStr">
        <is>
          <t>UNI FLORENCE GOLD:111543C-YM</t>
        </is>
      </c>
      <c r="F1845" s="0" t="inlineStr">
        <is>
          <t>'802111543021</t>
        </is>
      </c>
      <c r="G1845" s="0" t="inlineStr">
        <is>
          <t>YOUTH</t>
        </is>
      </c>
      <c r="H1845" s="0" t="inlineStr">
        <is>
          <t>YM</t>
        </is>
      </c>
      <c r="I1845" s="0">
        <v>28.99</v>
      </c>
      <c r="J1845" s="0">
        <v>38</v>
      </c>
    </row>
    <row r="1846" spans="1:10" customHeight="0">
      <c r="A1846" s="0">
        <f>HYPERLINK("https://dl.dropboxusercontent.com/scl/fi/nuvpax1h974al82fpcpl8/uni-af.png?rlkey=ij1g1g3kaiz1xbo9yku36bsc5&amp;dl=0","Click to download Image")</f>
      </c>
      <c r="C1846" s="0" t="inlineStr">
        <is>
          <t>Florence Youth Tank Top</t>
        </is>
      </c>
      <c r="D1846" s="0" t="inlineStr">
        <is>
          <t>'111543</t>
        </is>
      </c>
      <c r="E1846" s="0" t="inlineStr">
        <is>
          <t>UNI FLORENCE GOLD:111543D-YL</t>
        </is>
      </c>
      <c r="F1846" s="0" t="inlineStr">
        <is>
          <t>'802111543038</t>
        </is>
      </c>
      <c r="G1846" s="0" t="inlineStr">
        <is>
          <t>YOUTH</t>
        </is>
      </c>
      <c r="H1846" s="0" t="inlineStr">
        <is>
          <t>YL</t>
        </is>
      </c>
      <c r="I1846" s="0">
        <v>28.99</v>
      </c>
      <c r="J1846" s="0">
        <v>31</v>
      </c>
    </row>
    <row r="1847" spans="1:10" customHeight="0">
      <c r="A1847" s="0">
        <f>HYPERLINK("https://dl.dropboxusercontent.com/scl/fi/nuvpax1h974al82fpcpl8/uni-af.png?rlkey=ij1g1g3kaiz1xbo9yku36bsc5&amp;dl=0","Click to download Image")</f>
      </c>
      <c r="C1847" s="0" t="inlineStr">
        <is>
          <t>Florence Youth Tank Top</t>
        </is>
      </c>
      <c r="D1847" s="0" t="inlineStr">
        <is>
          <t>'111543</t>
        </is>
      </c>
      <c r="E1847" s="0" t="inlineStr">
        <is>
          <t>UNI FLORENCE GOLD:111543E-YXL</t>
        </is>
      </c>
      <c r="F1847" s="0" t="inlineStr">
        <is>
          <t>'802111543045</t>
        </is>
      </c>
      <c r="G1847" s="0" t="inlineStr">
        <is>
          <t>YOUTH</t>
        </is>
      </c>
      <c r="H1847" s="0" t="inlineStr">
        <is>
          <t>YXL</t>
        </is>
      </c>
      <c r="I1847" s="0">
        <v>28.99</v>
      </c>
      <c r="J1847" s="0">
        <v>37</v>
      </c>
    </row>
    <row r="1848" spans="1:10" customHeight="0">
      <c r="A1848" s="0">
        <f>HYPERLINK("https://dl.dropboxusercontent.com/scl/fi/nuvpax1h974al82fpcpl8/uni-af.png?rlkey=ij1g1g3kaiz1xbo9yku36bsc5&amp;dl=0","Click to download Image")</f>
      </c>
      <c r="C1848" s="0" t="inlineStr">
        <is>
          <t>Florence Youth Tank Top</t>
        </is>
      </c>
      <c r="D1848" s="0" t="inlineStr">
        <is>
          <t>'111543</t>
        </is>
      </c>
      <c r="E1848" s="0" t="inlineStr">
        <is>
          <t>UNI FLORENCE 12 PACK:111543Z-12PK</t>
        </is>
      </c>
      <c r="F1848" s="0" t="inlineStr">
        <is>
          <t>'802111543991</t>
        </is>
      </c>
      <c r="G1848" s="0" t="inlineStr">
        <is>
          <t>YOUTH</t>
        </is>
      </c>
      <c r="H1848" s="0" t="inlineStr">
        <is>
          <t>12 PACK</t>
        </is>
      </c>
      <c r="I1848" s="0">
        <v>323.88</v>
      </c>
      <c r="J1848" s="0">
        <v>0</v>
      </c>
    </row>
    <row r="1849" spans="1:10" customHeight="0">
      <c r="A1849" s="0">
        <f>HYPERLINK("https://dl.dropboxusercontent.com/scl/fi/zmyf7bzlcyml01dryshys/111799af98208.jpg?rlkey=cyetplp2js6z7strhngegnigv&amp;dl=0","Click to download Image")</f>
      </c>
      <c r="B1849" s="0">
        <f>HYPERLINK("https://dl.dropboxusercontent.com/scl/fi/blh3cqpoqhktxvp24viz8/graphic-update22022-infant.jpg?rlkey=so3gzdw8ehssgsjizqkoqb3qz&amp;dl=0","Click to download SizeChart")</f>
      </c>
      <c r="C1849" s="0" t="inlineStr">
        <is>
          <t>Grande Infant Romper</t>
        </is>
      </c>
      <c r="D1849" s="0" t="inlineStr">
        <is>
          <t>'111795</t>
        </is>
      </c>
      <c r="E1849" s="0" t="inlineStr">
        <is>
          <t>UNI GRANDE INFANT GOLD:111795A-0-3M</t>
        </is>
      </c>
      <c r="F1849" s="0" t="inlineStr">
        <is>
          <t>'802111795000</t>
        </is>
      </c>
      <c r="G1849" s="0" t="inlineStr">
        <is>
          <t>INFANT</t>
        </is>
      </c>
      <c r="H1849" s="0" t="inlineStr">
        <is>
          <t>0-3M</t>
        </is>
      </c>
      <c r="I1849" s="0">
        <v>26.99</v>
      </c>
      <c r="J1849" s="0">
        <v>21</v>
      </c>
    </row>
    <row r="1850" spans="1:10" customHeight="0">
      <c r="A1850" s="0">
        <f>HYPERLINK("https://dl.dropboxusercontent.com/scl/fi/zmyf7bzlcyml01dryshys/111799af98208.jpg?rlkey=cyetplp2js6z7strhngegnigv&amp;dl=0","Click to download Image")</f>
      </c>
      <c r="B1850" s="0">
        <f>HYPERLINK("https://dl.dropboxusercontent.com/scl/fi/blh3cqpoqhktxvp24viz8/graphic-update22022-infant.jpg?rlkey=so3gzdw8ehssgsjizqkoqb3qz&amp;dl=0","Click to download SizeChart")</f>
      </c>
      <c r="C1850" s="0" t="inlineStr">
        <is>
          <t>Grande Infant Romper</t>
        </is>
      </c>
      <c r="D1850" s="0" t="inlineStr">
        <is>
          <t>'111795</t>
        </is>
      </c>
      <c r="E1850" s="0" t="inlineStr">
        <is>
          <t>UNI GRANDE INFANT GOLD:111795B-3-6M</t>
        </is>
      </c>
      <c r="F1850" s="0" t="inlineStr">
        <is>
          <t>'802111795017</t>
        </is>
      </c>
      <c r="G1850" s="0" t="inlineStr">
        <is>
          <t>INFANT</t>
        </is>
      </c>
      <c r="H1850" s="0" t="inlineStr">
        <is>
          <t>3-6M</t>
        </is>
      </c>
      <c r="I1850" s="0">
        <v>26.99</v>
      </c>
      <c r="J1850" s="0">
        <v>21</v>
      </c>
    </row>
    <row r="1851" spans="1:10" customHeight="0">
      <c r="A1851" s="0">
        <f>HYPERLINK("https://dl.dropboxusercontent.com/scl/fi/zmyf7bzlcyml01dryshys/111799af98208.jpg?rlkey=cyetplp2js6z7strhngegnigv&amp;dl=0","Click to download Image")</f>
      </c>
      <c r="B1851" s="0">
        <f>HYPERLINK("https://dl.dropboxusercontent.com/scl/fi/blh3cqpoqhktxvp24viz8/graphic-update22022-infant.jpg?rlkey=so3gzdw8ehssgsjizqkoqb3qz&amp;dl=0","Click to download SizeChart")</f>
      </c>
      <c r="C1851" s="0" t="inlineStr">
        <is>
          <t>Grande Infant Romper</t>
        </is>
      </c>
      <c r="D1851" s="0" t="inlineStr">
        <is>
          <t>'111795</t>
        </is>
      </c>
      <c r="E1851" s="0" t="inlineStr">
        <is>
          <t>UNI GRANDE INFANT GOLD:111795C-6-9M</t>
        </is>
      </c>
      <c r="F1851" s="0" t="inlineStr">
        <is>
          <t>'802111795024</t>
        </is>
      </c>
      <c r="G1851" s="0" t="inlineStr">
        <is>
          <t>INFANT</t>
        </is>
      </c>
      <c r="H1851" s="0" t="inlineStr">
        <is>
          <t>6-9M</t>
        </is>
      </c>
      <c r="I1851" s="0">
        <v>26.99</v>
      </c>
      <c r="J1851" s="0">
        <v>21</v>
      </c>
    </row>
    <row r="1852" spans="1:10" customHeight="0">
      <c r="A1852" s="0">
        <f>HYPERLINK("https://dl.dropboxusercontent.com/scl/fi/zmyf7bzlcyml01dryshys/111799af98208.jpg?rlkey=cyetplp2js6z7strhngegnigv&amp;dl=0","Click to download Image")</f>
      </c>
      <c r="B1852" s="0">
        <f>HYPERLINK("https://dl.dropboxusercontent.com/scl/fi/blh3cqpoqhktxvp24viz8/graphic-update22022-infant.jpg?rlkey=so3gzdw8ehssgsjizqkoqb3qz&amp;dl=0","Click to download SizeChart")</f>
      </c>
      <c r="C1852" s="0" t="inlineStr">
        <is>
          <t>Grande Infant Romper</t>
        </is>
      </c>
      <c r="D1852" s="0" t="inlineStr">
        <is>
          <t>'111795</t>
        </is>
      </c>
      <c r="E1852" s="0" t="inlineStr">
        <is>
          <t>UNI GRANDE INFANT GOLD:111795F-12M</t>
        </is>
      </c>
      <c r="F1852" s="0" t="inlineStr">
        <is>
          <t>'802111795031</t>
        </is>
      </c>
      <c r="G1852" s="0" t="inlineStr">
        <is>
          <t>INFANT</t>
        </is>
      </c>
      <c r="H1852" s="0" t="inlineStr">
        <is>
          <t>12M</t>
        </is>
      </c>
      <c r="I1852" s="0">
        <v>26.99</v>
      </c>
      <c r="J1852" s="0">
        <v>20</v>
      </c>
    </row>
    <row r="1853" spans="1:10" customHeight="0">
      <c r="A1853" s="0">
        <f>HYPERLINK("https://dl.dropboxusercontent.com/scl/fi/zmyf7bzlcyml01dryshys/111799af98208.jpg?rlkey=cyetplp2js6z7strhngegnigv&amp;dl=0","Click to download Image")</f>
      </c>
      <c r="B1853" s="0">
        <f>HYPERLINK("https://dl.dropboxusercontent.com/scl/fi/blh3cqpoqhktxvp24viz8/graphic-update22022-infant.jpg?rlkey=so3gzdw8ehssgsjizqkoqb3qz&amp;dl=0","Click to download SizeChart")</f>
      </c>
      <c r="C1853" s="0" t="inlineStr">
        <is>
          <t>Grande Infant Romper</t>
        </is>
      </c>
      <c r="D1853" s="0" t="inlineStr">
        <is>
          <t>'111795</t>
        </is>
      </c>
      <c r="E1853" s="0" t="inlineStr">
        <is>
          <t>UNI GRANDE INFANT GOLD 12 PACK:111795Z-12PK</t>
        </is>
      </c>
      <c r="F1853" s="0" t="inlineStr">
        <is>
          <t>'802111795994</t>
        </is>
      </c>
      <c r="G1853" s="0" t="inlineStr">
        <is>
          <t>INFANT</t>
        </is>
      </c>
      <c r="H1853" s="0" t="inlineStr">
        <is>
          <t>12 PACK</t>
        </is>
      </c>
      <c r="I1853" s="0">
        <v>299.88</v>
      </c>
      <c r="J1853" s="0">
        <v>0</v>
      </c>
    </row>
    <row r="1854" spans="1:10" customHeight="0">
      <c r="A1854" s="0">
        <f>HYPERLINK("https://dl.dropboxusercontent.com/scl/fi/y497ot0kgz3bmtk5vs944/111799af98208.jpg?rlkey=xsr21ifoirf0a1glxcmsndwmp&amp;dl=0","Click to download Image")</f>
      </c>
      <c r="B1854" s="0">
        <f>HYPERLINK("https://dl.dropboxusercontent.com/scl/fi/99fr83c974orfygqmwrs0/graphic-update22022-toddler.jpg?rlkey=ndwu42zmlvhh6b07ccgdrrwaa&amp;dl=0","Click to download SizeChart")</f>
      </c>
      <c r="C1854" s="0" t="inlineStr">
        <is>
          <t>Grande Toddler Romper</t>
        </is>
      </c>
      <c r="D1854" s="0" t="inlineStr">
        <is>
          <t>'111799</t>
        </is>
      </c>
      <c r="E1854" s="0" t="inlineStr">
        <is>
          <t>UNI GRANDE TODDLER GOLD:111799A-2T</t>
        </is>
      </c>
      <c r="F1854" s="0" t="inlineStr">
        <is>
          <t>'802111799084</t>
        </is>
      </c>
      <c r="G1854" s="0" t="inlineStr">
        <is>
          <t>TODDLER</t>
        </is>
      </c>
      <c r="H1854" s="0" t="inlineStr">
        <is>
          <t>2T</t>
        </is>
      </c>
      <c r="I1854" s="0">
        <v>26.99</v>
      </c>
      <c r="J1854" s="0">
        <v>18</v>
      </c>
    </row>
    <row r="1855" spans="1:10" customHeight="0">
      <c r="A1855" s="0">
        <f>HYPERLINK("https://dl.dropboxusercontent.com/scl/fi/y497ot0kgz3bmtk5vs944/111799af98208.jpg?rlkey=xsr21ifoirf0a1glxcmsndwmp&amp;dl=0","Click to download Image")</f>
      </c>
      <c r="B1855" s="0">
        <f>HYPERLINK("https://dl.dropboxusercontent.com/scl/fi/99fr83c974orfygqmwrs0/graphic-update22022-toddler.jpg?rlkey=ndwu42zmlvhh6b07ccgdrrwaa&amp;dl=0","Click to download SizeChart")</f>
      </c>
      <c r="C1855" s="0" t="inlineStr">
        <is>
          <t>Grande Toddler Romper</t>
        </is>
      </c>
      <c r="D1855" s="0" t="inlineStr">
        <is>
          <t>'111799</t>
        </is>
      </c>
      <c r="E1855" s="0" t="inlineStr">
        <is>
          <t>UNI GRANDE TODDLER GOLD:111799B-3T</t>
        </is>
      </c>
      <c r="F1855" s="0" t="inlineStr">
        <is>
          <t>'802111799091</t>
        </is>
      </c>
      <c r="G1855" s="0" t="inlineStr">
        <is>
          <t>TODDLER</t>
        </is>
      </c>
      <c r="H1855" s="0" t="inlineStr">
        <is>
          <t>3T</t>
        </is>
      </c>
      <c r="I1855" s="0">
        <v>26.99</v>
      </c>
      <c r="J1855" s="0">
        <v>18</v>
      </c>
    </row>
    <row r="1856" spans="1:10" customHeight="0">
      <c r="A1856" s="0">
        <f>HYPERLINK("https://dl.dropboxusercontent.com/scl/fi/y497ot0kgz3bmtk5vs944/111799af98208.jpg?rlkey=xsr21ifoirf0a1glxcmsndwmp&amp;dl=0","Click to download Image")</f>
      </c>
      <c r="B1856" s="0">
        <f>HYPERLINK("https://dl.dropboxusercontent.com/scl/fi/99fr83c974orfygqmwrs0/graphic-update22022-toddler.jpg?rlkey=ndwu42zmlvhh6b07ccgdrrwaa&amp;dl=0","Click to download SizeChart")</f>
      </c>
      <c r="C1856" s="0" t="inlineStr">
        <is>
          <t>Grande Toddler Romper</t>
        </is>
      </c>
      <c r="D1856" s="0" t="inlineStr">
        <is>
          <t>'111799</t>
        </is>
      </c>
      <c r="E1856" s="0" t="inlineStr">
        <is>
          <t>UNI GRANDE TODDLER GOLD:111799C-4T</t>
        </is>
      </c>
      <c r="F1856" s="0" t="inlineStr">
        <is>
          <t>'802111799107</t>
        </is>
      </c>
      <c r="G1856" s="0" t="inlineStr">
        <is>
          <t>TODDLER</t>
        </is>
      </c>
      <c r="H1856" s="0" t="inlineStr">
        <is>
          <t>4T</t>
        </is>
      </c>
      <c r="I1856" s="0">
        <v>26.99</v>
      </c>
      <c r="J1856" s="0">
        <v>17</v>
      </c>
    </row>
    <row r="1857" spans="1:10" customHeight="0">
      <c r="A1857" s="0">
        <f>HYPERLINK("https://dl.dropboxusercontent.com/scl/fi/y497ot0kgz3bmtk5vs944/111799af98208.jpg?rlkey=xsr21ifoirf0a1glxcmsndwmp&amp;dl=0","Click to download Image")</f>
      </c>
      <c r="B1857" s="0">
        <f>HYPERLINK("https://dl.dropboxusercontent.com/scl/fi/99fr83c974orfygqmwrs0/graphic-update22022-toddler.jpg?rlkey=ndwu42zmlvhh6b07ccgdrrwaa&amp;dl=0","Click to download SizeChart")</f>
      </c>
      <c r="C1857" s="0" t="inlineStr">
        <is>
          <t>Grande Toddler Romper</t>
        </is>
      </c>
      <c r="D1857" s="0" t="inlineStr">
        <is>
          <t>'111799</t>
        </is>
      </c>
      <c r="E1857" s="0" t="inlineStr">
        <is>
          <t>UNI GRANDE TODDLER GOLD:111799D-5T</t>
        </is>
      </c>
      <c r="F1857" s="0" t="inlineStr">
        <is>
          <t>'802111799114</t>
        </is>
      </c>
      <c r="G1857" s="0" t="inlineStr">
        <is>
          <t>TODDLER</t>
        </is>
      </c>
      <c r="H1857" s="0" t="inlineStr">
        <is>
          <t>5T</t>
        </is>
      </c>
      <c r="I1857" s="0">
        <v>26.99</v>
      </c>
      <c r="J1857" s="0">
        <v>18</v>
      </c>
    </row>
    <row r="1858" spans="1:10" customHeight="0">
      <c r="A1858" s="0">
        <f>HYPERLINK("https://dl.dropboxusercontent.com/scl/fi/y497ot0kgz3bmtk5vs944/111799af98208.jpg?rlkey=xsr21ifoirf0a1glxcmsndwmp&amp;dl=0","Click to download Image")</f>
      </c>
      <c r="B1858" s="0">
        <f>HYPERLINK("https://dl.dropboxusercontent.com/scl/fi/99fr83c974orfygqmwrs0/graphic-update22022-toddler.jpg?rlkey=ndwu42zmlvhh6b07ccgdrrwaa&amp;dl=0","Click to download SizeChart")</f>
      </c>
      <c r="C1858" s="0" t="inlineStr">
        <is>
          <t>Grande Toddler Romper</t>
        </is>
      </c>
      <c r="D1858" s="0" t="inlineStr">
        <is>
          <t>'111799</t>
        </is>
      </c>
      <c r="E1858" s="0" t="inlineStr">
        <is>
          <t>UNI GRANDE TODDLER GOLD 12 PACK:111799Z-12PK</t>
        </is>
      </c>
      <c r="F1858" s="0" t="inlineStr">
        <is>
          <t>'802111799992</t>
        </is>
      </c>
      <c r="G1858" s="0" t="inlineStr">
        <is>
          <t>TODDLER</t>
        </is>
      </c>
      <c r="H1858" s="0" t="inlineStr">
        <is>
          <t>12 PACK</t>
        </is>
      </c>
      <c r="I1858" s="0">
        <v>299.88</v>
      </c>
      <c r="J1858" s="0">
        <v>0</v>
      </c>
    </row>
    <row r="1859" spans="1:10" customHeight="0">
      <c r="A1859" s="0">
        <f>HYPERLINK("https://dl.dropboxusercontent.com/scl/fi/le6yt9xi39dktvkqkecw5/99448af76647.jpg?rlkey=5y5a84yb0sdv6x9jjtqxjba1z&amp;dl=0","Click to download Image")</f>
      </c>
      <c r="B1859" s="0">
        <f>HYPERLINK("https://dl.dropboxusercontent.com/scl/fi/a4z0fp8eh2gzi2qq2bulm/mens-d.jpg?rlkey=8nv13brznyxp2qnq39px45nvu&amp;dl=0","Click to download SizeChart")</f>
      </c>
      <c r="C1859" s="0" t="inlineStr">
        <is>
          <t>Levi Men's Midweight Fleece Sweatshirt</t>
        </is>
      </c>
      <c r="D1859" s="0" t="inlineStr">
        <is>
          <t>'99448</t>
        </is>
      </c>
      <c r="E1859" s="0" t="inlineStr">
        <is>
          <t>LEVI:99448A-S</t>
        </is>
      </c>
      <c r="F1859" s="0" t="inlineStr">
        <is>
          <t>'000000000000</t>
        </is>
      </c>
      <c r="G1859" s="0" t="inlineStr">
        <is>
          <t>MENS</t>
        </is>
      </c>
      <c r="H1859" s="0" t="inlineStr">
        <is>
          <t>S</t>
        </is>
      </c>
      <c r="I1859" s="0">
        <v>39.99</v>
      </c>
      <c r="J1859" s="0">
        <v>14</v>
      </c>
    </row>
    <row r="1860" spans="1:10" customHeight="0">
      <c r="A1860" s="0">
        <f>HYPERLINK("https://dl.dropboxusercontent.com/scl/fi/le6yt9xi39dktvkqkecw5/99448af76647.jpg?rlkey=5y5a84yb0sdv6x9jjtqxjba1z&amp;dl=0","Click to download Image")</f>
      </c>
      <c r="B1860" s="0">
        <f>HYPERLINK("https://dl.dropboxusercontent.com/scl/fi/a4z0fp8eh2gzi2qq2bulm/mens-d.jpg?rlkey=8nv13brznyxp2qnq39px45nvu&amp;dl=0","Click to download SizeChart")</f>
      </c>
      <c r="C1860" s="0" t="inlineStr">
        <is>
          <t>Levi Men's Midweight Fleece Sweatshirt</t>
        </is>
      </c>
      <c r="D1860" s="0" t="inlineStr">
        <is>
          <t>'99448</t>
        </is>
      </c>
      <c r="E1860" s="0" t="inlineStr">
        <is>
          <t>LEVI:99448D-XL</t>
        </is>
      </c>
      <c r="F1860" s="0" t="inlineStr">
        <is>
          <t>'000000000000</t>
        </is>
      </c>
      <c r="G1860" s="0" t="inlineStr">
        <is>
          <t>MENS</t>
        </is>
      </c>
      <c r="H1860" s="0" t="inlineStr">
        <is>
          <t>XL</t>
        </is>
      </c>
      <c r="I1860" s="0">
        <v>39.99</v>
      </c>
      <c r="J1860" s="0">
        <v>18</v>
      </c>
    </row>
    <row r="1861" spans="1:10" customHeight="0">
      <c r="A1861" s="0">
        <f>HYPERLINK("https://dl.dropboxusercontent.com/scl/fi/le6yt9xi39dktvkqkecw5/99448af76647.jpg?rlkey=5y5a84yb0sdv6x9jjtqxjba1z&amp;dl=0","Click to download Image")</f>
      </c>
      <c r="B1861" s="0">
        <f>HYPERLINK("https://dl.dropboxusercontent.com/scl/fi/a4z0fp8eh2gzi2qq2bulm/mens-d.jpg?rlkey=8nv13brznyxp2qnq39px45nvu&amp;dl=0","Click to download SizeChart")</f>
      </c>
      <c r="C1861" s="0" t="inlineStr">
        <is>
          <t>Levi Men's Midweight Fleece Sweatshirt</t>
        </is>
      </c>
      <c r="D1861" s="0" t="inlineStr">
        <is>
          <t>'99448</t>
        </is>
      </c>
      <c r="E1861" s="0" t="inlineStr">
        <is>
          <t>LEVI:99448E-2XL</t>
        </is>
      </c>
      <c r="F1861" s="0" t="inlineStr">
        <is>
          <t>'000000000000</t>
        </is>
      </c>
      <c r="G1861" s="0" t="inlineStr">
        <is>
          <t>MENS</t>
        </is>
      </c>
      <c r="H1861" s="0" t="inlineStr">
        <is>
          <t>2XL</t>
        </is>
      </c>
      <c r="I1861" s="0">
        <v>41.99</v>
      </c>
      <c r="J1861" s="0">
        <v>16</v>
      </c>
    </row>
    <row r="1862" spans="1:10" customHeight="0">
      <c r="A1862" s="0">
        <f>HYPERLINK("https://dl.dropboxusercontent.com/scl/fi/nshobqgchv6za0k4ua3lm/99437af.jpg?rlkey=31bcsnldu105mtz2ruh8wjvmn&amp;dl=0","Click to download Image")</f>
      </c>
      <c r="C1862" s="0" t="inlineStr">
        <is>
          <t>Grant Men's Midweight Hoodie</t>
        </is>
      </c>
      <c r="D1862" s="0" t="inlineStr">
        <is>
          <t>'99437</t>
        </is>
      </c>
      <c r="E1862" s="0" t="inlineStr">
        <is>
          <t>GRANT:99437A-S</t>
        </is>
      </c>
      <c r="F1862" s="0" t="inlineStr">
        <is>
          <t>'000000000000</t>
        </is>
      </c>
      <c r="G1862" s="0" t="inlineStr">
        <is>
          <t>MENS</t>
        </is>
      </c>
      <c r="H1862" s="0" t="inlineStr">
        <is>
          <t>S</t>
        </is>
      </c>
      <c r="I1862" s="0">
        <v>49.99</v>
      </c>
      <c r="J1862" s="0">
        <v>7</v>
      </c>
    </row>
    <row r="1863" spans="1:10" customHeight="0">
      <c r="A1863" s="0">
        <f>HYPERLINK("https://dl.dropboxusercontent.com/scl/fi/nshobqgchv6za0k4ua3lm/99437af.jpg?rlkey=31bcsnldu105mtz2ruh8wjvmn&amp;dl=0","Click to download Image")</f>
      </c>
      <c r="C1863" s="0" t="inlineStr">
        <is>
          <t>Grant Men's Midweight Hoodie</t>
        </is>
      </c>
      <c r="D1863" s="0" t="inlineStr">
        <is>
          <t>'99437</t>
        </is>
      </c>
      <c r="E1863" s="0" t="inlineStr">
        <is>
          <t>GRANT:99437B-M</t>
        </is>
      </c>
      <c r="F1863" s="0" t="inlineStr">
        <is>
          <t>'000000000000</t>
        </is>
      </c>
      <c r="G1863" s="0" t="inlineStr">
        <is>
          <t>MENS</t>
        </is>
      </c>
      <c r="H1863" s="0" t="inlineStr">
        <is>
          <t>M</t>
        </is>
      </c>
      <c r="I1863" s="0">
        <v>49.99</v>
      </c>
      <c r="J1863" s="0">
        <v>0</v>
      </c>
    </row>
    <row r="1864" spans="1:10" customHeight="0">
      <c r="A1864" s="0">
        <f>HYPERLINK("https://dl.dropboxusercontent.com/scl/fi/nshobqgchv6za0k4ua3lm/99437af.jpg?rlkey=31bcsnldu105mtz2ruh8wjvmn&amp;dl=0","Click to download Image")</f>
      </c>
      <c r="C1864" s="0" t="inlineStr">
        <is>
          <t>Grant Men's Midweight Hoodie</t>
        </is>
      </c>
      <c r="D1864" s="0" t="inlineStr">
        <is>
          <t>'99437</t>
        </is>
      </c>
      <c r="E1864" s="0" t="inlineStr">
        <is>
          <t>GRANT:99437C-L</t>
        </is>
      </c>
      <c r="F1864" s="0" t="inlineStr">
        <is>
          <t>'000000000000</t>
        </is>
      </c>
      <c r="G1864" s="0" t="inlineStr">
        <is>
          <t>MENS</t>
        </is>
      </c>
      <c r="H1864" s="0" t="inlineStr">
        <is>
          <t>L</t>
        </is>
      </c>
      <c r="I1864" s="0">
        <v>49.99</v>
      </c>
      <c r="J1864" s="0">
        <v>0</v>
      </c>
    </row>
    <row r="1865" spans="1:10" customHeight="0">
      <c r="A1865" s="0">
        <f>HYPERLINK("https://dl.dropboxusercontent.com/scl/fi/nshobqgchv6za0k4ua3lm/99437af.jpg?rlkey=31bcsnldu105mtz2ruh8wjvmn&amp;dl=0","Click to download Image")</f>
      </c>
      <c r="C1865" s="0" t="inlineStr">
        <is>
          <t>Grant Men's Midweight Hoodie</t>
        </is>
      </c>
      <c r="D1865" s="0" t="inlineStr">
        <is>
          <t>'99437</t>
        </is>
      </c>
      <c r="E1865" s="0" t="inlineStr">
        <is>
          <t>GRANT:99437D-XL</t>
        </is>
      </c>
      <c r="F1865" s="0" t="inlineStr">
        <is>
          <t>'000000000000</t>
        </is>
      </c>
      <c r="G1865" s="0" t="inlineStr">
        <is>
          <t>MENS</t>
        </is>
      </c>
      <c r="H1865" s="0" t="inlineStr">
        <is>
          <t>XL</t>
        </is>
      </c>
      <c r="I1865" s="0">
        <v>49.99</v>
      </c>
      <c r="J1865" s="0">
        <v>0</v>
      </c>
    </row>
    <row r="1866" spans="1:10" customHeight="0">
      <c r="A1866" s="0">
        <f>HYPERLINK("https://dl.dropboxusercontent.com/scl/fi/nshobqgchv6za0k4ua3lm/99437af.jpg?rlkey=31bcsnldu105mtz2ruh8wjvmn&amp;dl=0","Click to download Image")</f>
      </c>
      <c r="C1866" s="0" t="inlineStr">
        <is>
          <t>Grant Men's Midweight Hoodie</t>
        </is>
      </c>
      <c r="D1866" s="0" t="inlineStr">
        <is>
          <t>'99437</t>
        </is>
      </c>
      <c r="E1866" s="0" t="inlineStr">
        <is>
          <t>GRANT:99437E-2XL</t>
        </is>
      </c>
      <c r="F1866" s="0" t="inlineStr">
        <is>
          <t>'000000000000</t>
        </is>
      </c>
      <c r="G1866" s="0" t="inlineStr">
        <is>
          <t>MENS</t>
        </is>
      </c>
      <c r="H1866" s="0" t="inlineStr">
        <is>
          <t>2XL</t>
        </is>
      </c>
      <c r="I1866" s="0">
        <v>51.99</v>
      </c>
      <c r="J1866" s="0">
        <v>0</v>
      </c>
    </row>
    <row r="1867" spans="1:10" customHeight="0">
      <c r="A1867" s="0">
        <f>HYPERLINK("https://dl.dropboxusercontent.com/scl/fi/nshobqgchv6za0k4ua3lm/99437af.jpg?rlkey=31bcsnldu105mtz2ruh8wjvmn&amp;dl=0","Click to download Image")</f>
      </c>
      <c r="C1867" s="0" t="inlineStr">
        <is>
          <t>Grant Men's Midweight Hoodie</t>
        </is>
      </c>
      <c r="D1867" s="0" t="inlineStr">
        <is>
          <t>'99437</t>
        </is>
      </c>
      <c r="E1867" s="0" t="inlineStr">
        <is>
          <t>GRANT:99437F-3XL</t>
        </is>
      </c>
      <c r="F1867" s="0" t="inlineStr">
        <is>
          <t>'000000000000</t>
        </is>
      </c>
      <c r="G1867" s="0" t="inlineStr">
        <is>
          <t>MENS</t>
        </is>
      </c>
      <c r="H1867" s="0" t="inlineStr">
        <is>
          <t>3XL</t>
        </is>
      </c>
      <c r="I1867" s="0">
        <v>51.99</v>
      </c>
      <c r="J1867" s="0">
        <v>0</v>
      </c>
    </row>
    <row r="1868" spans="1:10" customHeight="0">
      <c r="A1868" s="0">
        <f>HYPERLINK("https://dl.dropboxusercontent.com/scl/fi/c1rptfbhf6xgu9cuve65v/103378-af.jpg?rlkey=mu4k8tysb6h0viyebpmj0x3r6&amp;dl=0","Click to download Image")</f>
      </c>
      <c r="B1868" s="0">
        <f>HYPERLINK("https://dl.dropboxusercontent.com/scl/fi/pqjtig7y0u554m9l06erz/10-18-size-chartsmens-relaxed.jpg?rlkey=evlwf4ovjaxqlnptavz7ep0f7&amp;dl=0","Click to download SizeChart")</f>
      </c>
      <c r="C1868" s="0" t="inlineStr">
        <is>
          <t>Luca Men's Midweight Fleece Sweatshirt</t>
        </is>
      </c>
      <c r="D1868" s="0" t="inlineStr">
        <is>
          <t>'103378</t>
        </is>
      </c>
      <c r="E1868" s="0" t="inlineStr">
        <is>
          <t>LUCA:103378A-S</t>
        </is>
      </c>
      <c r="F1868" s="0" t="inlineStr">
        <is>
          <t>'000000000000</t>
        </is>
      </c>
      <c r="G1868" s="0" t="inlineStr">
        <is>
          <t>MENS</t>
        </is>
      </c>
      <c r="H1868" s="0" t="inlineStr">
        <is>
          <t>S</t>
        </is>
      </c>
      <c r="I1868" s="0">
        <v>29.99</v>
      </c>
      <c r="J1868" s="0">
        <v>10</v>
      </c>
    </row>
    <row r="1869" spans="1:10" customHeight="0">
      <c r="A1869" s="0">
        <f>HYPERLINK("https://dl.dropboxusercontent.com/scl/fi/c1rptfbhf6xgu9cuve65v/103378-af.jpg?rlkey=mu4k8tysb6h0viyebpmj0x3r6&amp;dl=0","Click to download Image")</f>
      </c>
      <c r="B1869" s="0">
        <f>HYPERLINK("https://dl.dropboxusercontent.com/scl/fi/pqjtig7y0u554m9l06erz/10-18-size-chartsmens-relaxed.jpg?rlkey=evlwf4ovjaxqlnptavz7ep0f7&amp;dl=0","Click to download SizeChart")</f>
      </c>
      <c r="C1869" s="0" t="inlineStr">
        <is>
          <t>Luca Men's Midweight Fleece Sweatshirt</t>
        </is>
      </c>
      <c r="D1869" s="0" t="inlineStr">
        <is>
          <t>'103378</t>
        </is>
      </c>
      <c r="E1869" s="0" t="inlineStr">
        <is>
          <t>LUCA:103378B-M</t>
        </is>
      </c>
      <c r="F1869" s="0" t="inlineStr">
        <is>
          <t>'000000000000</t>
        </is>
      </c>
      <c r="G1869" s="0" t="inlineStr">
        <is>
          <t>MENS</t>
        </is>
      </c>
      <c r="H1869" s="0" t="inlineStr">
        <is>
          <t>M</t>
        </is>
      </c>
      <c r="I1869" s="0">
        <v>29.99</v>
      </c>
      <c r="J1869" s="0">
        <v>21</v>
      </c>
    </row>
    <row r="1870" spans="1:10" customHeight="0">
      <c r="A1870" s="0">
        <f>HYPERLINK("https://dl.dropboxusercontent.com/scl/fi/c1rptfbhf6xgu9cuve65v/103378-af.jpg?rlkey=mu4k8tysb6h0viyebpmj0x3r6&amp;dl=0","Click to download Image")</f>
      </c>
      <c r="B1870" s="0">
        <f>HYPERLINK("https://dl.dropboxusercontent.com/scl/fi/pqjtig7y0u554m9l06erz/10-18-size-chartsmens-relaxed.jpg?rlkey=evlwf4ovjaxqlnptavz7ep0f7&amp;dl=0","Click to download SizeChart")</f>
      </c>
      <c r="C1870" s="0" t="inlineStr">
        <is>
          <t>Luca Men's Midweight Fleece Sweatshirt</t>
        </is>
      </c>
      <c r="D1870" s="0" t="inlineStr">
        <is>
          <t>'103378</t>
        </is>
      </c>
      <c r="E1870" s="0" t="inlineStr">
        <is>
          <t>LUCA:103378C-L</t>
        </is>
      </c>
      <c r="F1870" s="0" t="inlineStr">
        <is>
          <t>'000000000000</t>
        </is>
      </c>
      <c r="G1870" s="0" t="inlineStr">
        <is>
          <t>MENS</t>
        </is>
      </c>
      <c r="H1870" s="0" t="inlineStr">
        <is>
          <t>L</t>
        </is>
      </c>
      <c r="I1870" s="0">
        <v>29.99</v>
      </c>
      <c r="J1870" s="0">
        <v>33</v>
      </c>
    </row>
    <row r="1871" spans="1:10" customHeight="0">
      <c r="A1871" s="0">
        <f>HYPERLINK("https://dl.dropboxusercontent.com/scl/fi/c1rptfbhf6xgu9cuve65v/103378-af.jpg?rlkey=mu4k8tysb6h0viyebpmj0x3r6&amp;dl=0","Click to download Image")</f>
      </c>
      <c r="B1871" s="0">
        <f>HYPERLINK("https://dl.dropboxusercontent.com/scl/fi/pqjtig7y0u554m9l06erz/10-18-size-chartsmens-relaxed.jpg?rlkey=evlwf4ovjaxqlnptavz7ep0f7&amp;dl=0","Click to download SizeChart")</f>
      </c>
      <c r="C1871" s="0" t="inlineStr">
        <is>
          <t>Luca Men's Midweight Fleece Sweatshirt</t>
        </is>
      </c>
      <c r="D1871" s="0" t="inlineStr">
        <is>
          <t>'103378</t>
        </is>
      </c>
      <c r="E1871" s="0" t="inlineStr">
        <is>
          <t>LUCA:103378D-XL</t>
        </is>
      </c>
      <c r="F1871" s="0" t="inlineStr">
        <is>
          <t>'000000000000</t>
        </is>
      </c>
      <c r="G1871" s="0" t="inlineStr">
        <is>
          <t>MENS</t>
        </is>
      </c>
      <c r="H1871" s="0" t="inlineStr">
        <is>
          <t>XL</t>
        </is>
      </c>
      <c r="I1871" s="0">
        <v>29.99</v>
      </c>
      <c r="J1871" s="0">
        <v>34</v>
      </c>
    </row>
    <row r="1872" spans="1:10" customHeight="0">
      <c r="A1872" s="0">
        <f>HYPERLINK("https://dl.dropboxusercontent.com/scl/fi/c1rptfbhf6xgu9cuve65v/103378-af.jpg?rlkey=mu4k8tysb6h0viyebpmj0x3r6&amp;dl=0","Click to download Image")</f>
      </c>
      <c r="B1872" s="0">
        <f>HYPERLINK("https://dl.dropboxusercontent.com/scl/fi/pqjtig7y0u554m9l06erz/10-18-size-chartsmens-relaxed.jpg?rlkey=evlwf4ovjaxqlnptavz7ep0f7&amp;dl=0","Click to download SizeChart")</f>
      </c>
      <c r="C1872" s="0" t="inlineStr">
        <is>
          <t>Luca Men's Midweight Fleece Sweatshirt</t>
        </is>
      </c>
      <c r="D1872" s="0" t="inlineStr">
        <is>
          <t>'103378</t>
        </is>
      </c>
      <c r="E1872" s="0" t="inlineStr">
        <is>
          <t>LUCA:103378E-2XL</t>
        </is>
      </c>
      <c r="F1872" s="0" t="inlineStr">
        <is>
          <t>'000000000000</t>
        </is>
      </c>
      <c r="G1872" s="0" t="inlineStr">
        <is>
          <t>MENS</t>
        </is>
      </c>
      <c r="H1872" s="0" t="inlineStr">
        <is>
          <t>2XL</t>
        </is>
      </c>
      <c r="I1872" s="0">
        <v>31.99</v>
      </c>
      <c r="J1872" s="0">
        <v>23</v>
      </c>
    </row>
    <row r="1873" spans="1:10" customHeight="0">
      <c r="A1873" s="0">
        <f>HYPERLINK("https://dl.dropboxusercontent.com/scl/fi/c1rptfbhf6xgu9cuve65v/103378-af.jpg?rlkey=mu4k8tysb6h0viyebpmj0x3r6&amp;dl=0","Click to download Image")</f>
      </c>
      <c r="B1873" s="0">
        <f>HYPERLINK("https://dl.dropboxusercontent.com/scl/fi/pqjtig7y0u554m9l06erz/10-18-size-chartsmens-relaxed.jpg?rlkey=evlwf4ovjaxqlnptavz7ep0f7&amp;dl=0","Click to download SizeChart")</f>
      </c>
      <c r="C1873" s="0" t="inlineStr">
        <is>
          <t>Luca Men's Midweight Fleece Sweatshirt</t>
        </is>
      </c>
      <c r="D1873" s="0" t="inlineStr">
        <is>
          <t>'103378</t>
        </is>
      </c>
      <c r="E1873" s="0" t="inlineStr">
        <is>
          <t>LUCA:103378F-3XL</t>
        </is>
      </c>
      <c r="F1873" s="0" t="inlineStr">
        <is>
          <t>'000000000000</t>
        </is>
      </c>
      <c r="G1873" s="0" t="inlineStr">
        <is>
          <t>MENS</t>
        </is>
      </c>
      <c r="H1873" s="0" t="inlineStr">
        <is>
          <t>3XL</t>
        </is>
      </c>
      <c r="I1873" s="0">
        <v>31.99</v>
      </c>
      <c r="J1873" s="0">
        <v>12</v>
      </c>
    </row>
    <row r="1874" spans="1:10" customHeight="0">
      <c r="A1874" s="0">
        <f>HYPERLINK("https://dl.dropboxusercontent.com/scl/fi/25ogxfrksxf9y4gup34v5/103377-af.jpg?rlkey=ym7nczwor3lk9i6x48v2kwkup&amp;dl=0","Click to download Image")</f>
      </c>
      <c r="B1874" s="0">
        <f>HYPERLINK("https://dl.dropboxusercontent.com/scl/fi/pqjtig7y0u554m9l06erz/10-18-size-chartsmens-relaxed.jpg?rlkey=evlwf4ovjaxqlnptavz7ep0f7&amp;dl=0","Click to download SizeChart")</f>
      </c>
      <c r="C1874" s="0" t="inlineStr">
        <is>
          <t>Luca Men's Midweight Fleece Sweatshirt</t>
        </is>
      </c>
      <c r="D1874" s="0" t="inlineStr">
        <is>
          <t>'103377</t>
        </is>
      </c>
      <c r="E1874" s="0" t="inlineStr">
        <is>
          <t>LUCA:103377A-S</t>
        </is>
      </c>
      <c r="F1874" s="0" t="inlineStr">
        <is>
          <t>'000000000000</t>
        </is>
      </c>
      <c r="G1874" s="0" t="inlineStr">
        <is>
          <t>MENS</t>
        </is>
      </c>
      <c r="H1874" s="0" t="inlineStr">
        <is>
          <t>S</t>
        </is>
      </c>
      <c r="I1874" s="0">
        <v>29.99</v>
      </c>
      <c r="J1874" s="0">
        <v>10</v>
      </c>
    </row>
    <row r="1875" spans="1:10" customHeight="0">
      <c r="A1875" s="0">
        <f>HYPERLINK("https://dl.dropboxusercontent.com/scl/fi/25ogxfrksxf9y4gup34v5/103377-af.jpg?rlkey=ym7nczwor3lk9i6x48v2kwkup&amp;dl=0","Click to download Image")</f>
      </c>
      <c r="B1875" s="0">
        <f>HYPERLINK("https://dl.dropboxusercontent.com/scl/fi/pqjtig7y0u554m9l06erz/10-18-size-chartsmens-relaxed.jpg?rlkey=evlwf4ovjaxqlnptavz7ep0f7&amp;dl=0","Click to download SizeChart")</f>
      </c>
      <c r="C1875" s="0" t="inlineStr">
        <is>
          <t>Luca Men's Midweight Fleece Sweatshirt</t>
        </is>
      </c>
      <c r="D1875" s="0" t="inlineStr">
        <is>
          <t>'103377</t>
        </is>
      </c>
      <c r="E1875" s="0" t="inlineStr">
        <is>
          <t>LUCA:103377B-M</t>
        </is>
      </c>
      <c r="F1875" s="0" t="inlineStr">
        <is>
          <t>'000000000000</t>
        </is>
      </c>
      <c r="G1875" s="0" t="inlineStr">
        <is>
          <t>MENS</t>
        </is>
      </c>
      <c r="H1875" s="0" t="inlineStr">
        <is>
          <t>M</t>
        </is>
      </c>
      <c r="I1875" s="0">
        <v>29.99</v>
      </c>
      <c r="J1875" s="0">
        <v>20</v>
      </c>
    </row>
    <row r="1876" spans="1:10" customHeight="0">
      <c r="A1876" s="0">
        <f>HYPERLINK("https://dl.dropboxusercontent.com/scl/fi/25ogxfrksxf9y4gup34v5/103377-af.jpg?rlkey=ym7nczwor3lk9i6x48v2kwkup&amp;dl=0","Click to download Image")</f>
      </c>
      <c r="B1876" s="0">
        <f>HYPERLINK("https://dl.dropboxusercontent.com/scl/fi/pqjtig7y0u554m9l06erz/10-18-size-chartsmens-relaxed.jpg?rlkey=evlwf4ovjaxqlnptavz7ep0f7&amp;dl=0","Click to download SizeChart")</f>
      </c>
      <c r="C1876" s="0" t="inlineStr">
        <is>
          <t>Luca Men's Midweight Fleece Sweatshirt</t>
        </is>
      </c>
      <c r="D1876" s="0" t="inlineStr">
        <is>
          <t>'103377</t>
        </is>
      </c>
      <c r="E1876" s="0" t="inlineStr">
        <is>
          <t>LUCA:103377C-L</t>
        </is>
      </c>
      <c r="F1876" s="0" t="inlineStr">
        <is>
          <t>'000000000000</t>
        </is>
      </c>
      <c r="G1876" s="0" t="inlineStr">
        <is>
          <t>MENS</t>
        </is>
      </c>
      <c r="H1876" s="0" t="inlineStr">
        <is>
          <t>L</t>
        </is>
      </c>
      <c r="I1876" s="0">
        <v>29.99</v>
      </c>
      <c r="J1876" s="0">
        <v>25</v>
      </c>
    </row>
    <row r="1877" spans="1:10" customHeight="0">
      <c r="A1877" s="0">
        <f>HYPERLINK("https://dl.dropboxusercontent.com/scl/fi/25ogxfrksxf9y4gup34v5/103377-af.jpg?rlkey=ym7nczwor3lk9i6x48v2kwkup&amp;dl=0","Click to download Image")</f>
      </c>
      <c r="B1877" s="0">
        <f>HYPERLINK("https://dl.dropboxusercontent.com/scl/fi/pqjtig7y0u554m9l06erz/10-18-size-chartsmens-relaxed.jpg?rlkey=evlwf4ovjaxqlnptavz7ep0f7&amp;dl=0","Click to download SizeChart")</f>
      </c>
      <c r="C1877" s="0" t="inlineStr">
        <is>
          <t>Luca Men's Midweight Fleece Sweatshirt</t>
        </is>
      </c>
      <c r="D1877" s="0" t="inlineStr">
        <is>
          <t>'103377</t>
        </is>
      </c>
      <c r="E1877" s="0" t="inlineStr">
        <is>
          <t>LUCA:103377D-XL</t>
        </is>
      </c>
      <c r="F1877" s="0" t="inlineStr">
        <is>
          <t>'000000000000</t>
        </is>
      </c>
      <c r="G1877" s="0" t="inlineStr">
        <is>
          <t>MENS</t>
        </is>
      </c>
      <c r="H1877" s="0" t="inlineStr">
        <is>
          <t>XL</t>
        </is>
      </c>
      <c r="I1877" s="0">
        <v>29.99</v>
      </c>
      <c r="J1877" s="0">
        <v>27</v>
      </c>
    </row>
    <row r="1878" spans="1:10" customHeight="0">
      <c r="A1878" s="0">
        <f>HYPERLINK("https://dl.dropboxusercontent.com/scl/fi/25ogxfrksxf9y4gup34v5/103377-af.jpg?rlkey=ym7nczwor3lk9i6x48v2kwkup&amp;dl=0","Click to download Image")</f>
      </c>
      <c r="B1878" s="0">
        <f>HYPERLINK("https://dl.dropboxusercontent.com/scl/fi/pqjtig7y0u554m9l06erz/10-18-size-chartsmens-relaxed.jpg?rlkey=evlwf4ovjaxqlnptavz7ep0f7&amp;dl=0","Click to download SizeChart")</f>
      </c>
      <c r="C1878" s="0" t="inlineStr">
        <is>
          <t>Luca Men's Midweight Fleece Sweatshirt</t>
        </is>
      </c>
      <c r="D1878" s="0" t="inlineStr">
        <is>
          <t>'103377</t>
        </is>
      </c>
      <c r="E1878" s="0" t="inlineStr">
        <is>
          <t>LUCA:103377E-2XL</t>
        </is>
      </c>
      <c r="F1878" s="0" t="inlineStr">
        <is>
          <t>'000000000000</t>
        </is>
      </c>
      <c r="G1878" s="0" t="inlineStr">
        <is>
          <t>MENS</t>
        </is>
      </c>
      <c r="H1878" s="0" t="inlineStr">
        <is>
          <t>2XL</t>
        </is>
      </c>
      <c r="I1878" s="0">
        <v>31.99</v>
      </c>
      <c r="J1878" s="0">
        <v>12</v>
      </c>
    </row>
    <row r="1879" spans="1:10" customHeight="0">
      <c r="A1879" s="0">
        <f>HYPERLINK("https://dl.dropboxusercontent.com/scl/fi/25ogxfrksxf9y4gup34v5/103377-af.jpg?rlkey=ym7nczwor3lk9i6x48v2kwkup&amp;dl=0","Click to download Image")</f>
      </c>
      <c r="B1879" s="0">
        <f>HYPERLINK("https://dl.dropboxusercontent.com/scl/fi/pqjtig7y0u554m9l06erz/10-18-size-chartsmens-relaxed.jpg?rlkey=evlwf4ovjaxqlnptavz7ep0f7&amp;dl=0","Click to download SizeChart")</f>
      </c>
      <c r="C1879" s="0" t="inlineStr">
        <is>
          <t>Luca Men's Midweight Fleece Sweatshirt</t>
        </is>
      </c>
      <c r="D1879" s="0" t="inlineStr">
        <is>
          <t>'103377</t>
        </is>
      </c>
      <c r="E1879" s="0" t="inlineStr">
        <is>
          <t>LUCA:103377F-3XL</t>
        </is>
      </c>
      <c r="F1879" s="0" t="inlineStr">
        <is>
          <t>'000000000000</t>
        </is>
      </c>
      <c r="G1879" s="0" t="inlineStr">
        <is>
          <t>MENS</t>
        </is>
      </c>
      <c r="H1879" s="0" t="inlineStr">
        <is>
          <t>3XL</t>
        </is>
      </c>
      <c r="I1879" s="0">
        <v>31.99</v>
      </c>
      <c r="J1879" s="0">
        <v>8</v>
      </c>
    </row>
    <row r="1880" spans="1:10" customHeight="0">
      <c r="A1880" s="0">
        <f>HYPERLINK("https://dl.dropboxusercontent.com/scl/fi/8jqz0mua4jplo7mtf62p9/103376-af.jpg?rlkey=30vai2wqkcsek3yfq9a0qmvz8&amp;dl=0","Click to download Image")</f>
      </c>
      <c r="B1880" s="0">
        <f>HYPERLINK("https://dl.dropboxusercontent.com/scl/fi/pqjtig7y0u554m9l06erz/10-18-size-chartsmens-relaxed.jpg?rlkey=evlwf4ovjaxqlnptavz7ep0f7&amp;dl=0","Click to download SizeChart")</f>
      </c>
      <c r="C1880" s="0" t="inlineStr">
        <is>
          <t>Luca Men's Midweight Fleece Sweatshirt</t>
        </is>
      </c>
      <c r="D1880" s="0" t="inlineStr">
        <is>
          <t>'103376</t>
        </is>
      </c>
      <c r="E1880" s="0" t="inlineStr">
        <is>
          <t>LUCA:103376A-S</t>
        </is>
      </c>
      <c r="F1880" s="0" t="inlineStr">
        <is>
          <t>'000000000000</t>
        </is>
      </c>
      <c r="G1880" s="0" t="inlineStr">
        <is>
          <t>MENS</t>
        </is>
      </c>
      <c r="H1880" s="0" t="inlineStr">
        <is>
          <t>S</t>
        </is>
      </c>
      <c r="I1880" s="0">
        <v>29.99</v>
      </c>
      <c r="J1880" s="0">
        <v>0</v>
      </c>
    </row>
    <row r="1881" spans="1:10" customHeight="0">
      <c r="A1881" s="0">
        <f>HYPERLINK("https://dl.dropboxusercontent.com/scl/fi/8jqz0mua4jplo7mtf62p9/103376-af.jpg?rlkey=30vai2wqkcsek3yfq9a0qmvz8&amp;dl=0","Click to download Image")</f>
      </c>
      <c r="B1881" s="0">
        <f>HYPERLINK("https://dl.dropboxusercontent.com/scl/fi/pqjtig7y0u554m9l06erz/10-18-size-chartsmens-relaxed.jpg?rlkey=evlwf4ovjaxqlnptavz7ep0f7&amp;dl=0","Click to download SizeChart")</f>
      </c>
      <c r="C1881" s="0" t="inlineStr">
        <is>
          <t>Luca Men's Midweight Fleece Sweatshirt</t>
        </is>
      </c>
      <c r="D1881" s="0" t="inlineStr">
        <is>
          <t>'103376</t>
        </is>
      </c>
      <c r="E1881" s="0" t="inlineStr">
        <is>
          <t>LUCA:103376B-M</t>
        </is>
      </c>
      <c r="F1881" s="0" t="inlineStr">
        <is>
          <t>'000000000000</t>
        </is>
      </c>
      <c r="G1881" s="0" t="inlineStr">
        <is>
          <t>MENS</t>
        </is>
      </c>
      <c r="H1881" s="0" t="inlineStr">
        <is>
          <t>M</t>
        </is>
      </c>
      <c r="I1881" s="0">
        <v>29.99</v>
      </c>
      <c r="J1881" s="0">
        <v>0</v>
      </c>
    </row>
    <row r="1882" spans="1:10" customHeight="0">
      <c r="A1882" s="0">
        <f>HYPERLINK("https://dl.dropboxusercontent.com/scl/fi/8jqz0mua4jplo7mtf62p9/103376-af.jpg?rlkey=30vai2wqkcsek3yfq9a0qmvz8&amp;dl=0","Click to download Image")</f>
      </c>
      <c r="B1882" s="0">
        <f>HYPERLINK("https://dl.dropboxusercontent.com/scl/fi/pqjtig7y0u554m9l06erz/10-18-size-chartsmens-relaxed.jpg?rlkey=evlwf4ovjaxqlnptavz7ep0f7&amp;dl=0","Click to download SizeChart")</f>
      </c>
      <c r="C1882" s="0" t="inlineStr">
        <is>
          <t>Luca Men's Midweight Fleece Sweatshirt</t>
        </is>
      </c>
      <c r="D1882" s="0" t="inlineStr">
        <is>
          <t>'103376</t>
        </is>
      </c>
      <c r="E1882" s="0" t="inlineStr">
        <is>
          <t>LUCA:103376C-L</t>
        </is>
      </c>
      <c r="F1882" s="0" t="inlineStr">
        <is>
          <t>'000000000000</t>
        </is>
      </c>
      <c r="G1882" s="0" t="inlineStr">
        <is>
          <t>MENS</t>
        </is>
      </c>
      <c r="H1882" s="0" t="inlineStr">
        <is>
          <t>L</t>
        </is>
      </c>
      <c r="I1882" s="0">
        <v>29.99</v>
      </c>
      <c r="J1882" s="0">
        <v>1</v>
      </c>
    </row>
    <row r="1883" spans="1:10" customHeight="0">
      <c r="A1883" s="0">
        <f>HYPERLINK("https://dl.dropboxusercontent.com/scl/fi/8jqz0mua4jplo7mtf62p9/103376-af.jpg?rlkey=30vai2wqkcsek3yfq9a0qmvz8&amp;dl=0","Click to download Image")</f>
      </c>
      <c r="B1883" s="0">
        <f>HYPERLINK("https://dl.dropboxusercontent.com/scl/fi/pqjtig7y0u554m9l06erz/10-18-size-chartsmens-relaxed.jpg?rlkey=evlwf4ovjaxqlnptavz7ep0f7&amp;dl=0","Click to download SizeChart")</f>
      </c>
      <c r="C1883" s="0" t="inlineStr">
        <is>
          <t>Luca Men's Midweight Fleece Sweatshirt</t>
        </is>
      </c>
      <c r="D1883" s="0" t="inlineStr">
        <is>
          <t>'103376</t>
        </is>
      </c>
      <c r="E1883" s="0" t="inlineStr">
        <is>
          <t>LUCA:103376D-XL</t>
        </is>
      </c>
      <c r="F1883" s="0" t="inlineStr">
        <is>
          <t>'000000000000</t>
        </is>
      </c>
      <c r="G1883" s="0" t="inlineStr">
        <is>
          <t>MENS</t>
        </is>
      </c>
      <c r="H1883" s="0" t="inlineStr">
        <is>
          <t>XL</t>
        </is>
      </c>
      <c r="I1883" s="0">
        <v>29.99</v>
      </c>
      <c r="J1883" s="0">
        <v>9</v>
      </c>
    </row>
    <row r="1884" spans="1:10" customHeight="0">
      <c r="A1884" s="0">
        <f>HYPERLINK("https://dl.dropboxusercontent.com/scl/fi/8jqz0mua4jplo7mtf62p9/103376-af.jpg?rlkey=30vai2wqkcsek3yfq9a0qmvz8&amp;dl=0","Click to download Image")</f>
      </c>
      <c r="B1884" s="0">
        <f>HYPERLINK("https://dl.dropboxusercontent.com/scl/fi/pqjtig7y0u554m9l06erz/10-18-size-chartsmens-relaxed.jpg?rlkey=evlwf4ovjaxqlnptavz7ep0f7&amp;dl=0","Click to download SizeChart")</f>
      </c>
      <c r="C1884" s="0" t="inlineStr">
        <is>
          <t>Luca Men's Midweight Fleece Sweatshirt</t>
        </is>
      </c>
      <c r="D1884" s="0" t="inlineStr">
        <is>
          <t>'103376</t>
        </is>
      </c>
      <c r="E1884" s="0" t="inlineStr">
        <is>
          <t>LUCA:103376E-2XL</t>
        </is>
      </c>
      <c r="F1884" s="0" t="inlineStr">
        <is>
          <t>'000000000000</t>
        </is>
      </c>
      <c r="G1884" s="0" t="inlineStr">
        <is>
          <t>MENS</t>
        </is>
      </c>
      <c r="H1884" s="0" t="inlineStr">
        <is>
          <t>2XL</t>
        </is>
      </c>
      <c r="I1884" s="0">
        <v>31.99</v>
      </c>
      <c r="J1884" s="0">
        <v>16</v>
      </c>
    </row>
    <row r="1885" spans="1:10" customHeight="0">
      <c r="A1885" s="0">
        <f>HYPERLINK("https://dl.dropboxusercontent.com/scl/fi/8jqz0mua4jplo7mtf62p9/103376-af.jpg?rlkey=30vai2wqkcsek3yfq9a0qmvz8&amp;dl=0","Click to download Image")</f>
      </c>
      <c r="B1885" s="0">
        <f>HYPERLINK("https://dl.dropboxusercontent.com/scl/fi/pqjtig7y0u554m9l06erz/10-18-size-chartsmens-relaxed.jpg?rlkey=evlwf4ovjaxqlnptavz7ep0f7&amp;dl=0","Click to download SizeChart")</f>
      </c>
      <c r="C1885" s="0" t="inlineStr">
        <is>
          <t>Luca Men's Midweight Fleece Sweatshirt</t>
        </is>
      </c>
      <c r="D1885" s="0" t="inlineStr">
        <is>
          <t>'103376</t>
        </is>
      </c>
      <c r="E1885" s="0" t="inlineStr">
        <is>
          <t>LUCA:103376F-3XL</t>
        </is>
      </c>
      <c r="F1885" s="0" t="inlineStr">
        <is>
          <t>'000000000000</t>
        </is>
      </c>
      <c r="G1885" s="0" t="inlineStr">
        <is>
          <t>MENS</t>
        </is>
      </c>
      <c r="H1885" s="0" t="inlineStr">
        <is>
          <t>3XL</t>
        </is>
      </c>
      <c r="I1885" s="0">
        <v>31.99</v>
      </c>
      <c r="J1885" s="0">
        <v>8</v>
      </c>
    </row>
    <row r="1886" spans="1:10" customHeight="0">
      <c r="A1886" s="0">
        <f>HYPERLINK("https://dl.dropboxusercontent.com/scl/fi/8wjp6wcyl91fk6y8sdcov/101293af.jpg?rlkey=qw8u7jq7dwgfu19viohfsgkjv&amp;dl=0","Click to download Image")</f>
      </c>
      <c r="C1886" s="0" t="inlineStr">
        <is>
          <t>Todd Men's Long Sleeve</t>
        </is>
      </c>
      <c r="D1886" s="0" t="inlineStr">
        <is>
          <t>'101293</t>
        </is>
      </c>
      <c r="E1886" s="0" t="inlineStr">
        <is>
          <t>TODD:101293A-S</t>
        </is>
      </c>
      <c r="F1886" s="0" t="inlineStr">
        <is>
          <t>'000000000000</t>
        </is>
      </c>
      <c r="G1886" s="0" t="inlineStr">
        <is>
          <t>MENS</t>
        </is>
      </c>
      <c r="H1886" s="0" t="inlineStr">
        <is>
          <t>S</t>
        </is>
      </c>
      <c r="I1886" s="0">
        <v>16.99</v>
      </c>
      <c r="J1886" s="0">
        <v>27</v>
      </c>
    </row>
    <row r="1887" spans="1:10" customHeight="0">
      <c r="A1887" s="0">
        <f>HYPERLINK("https://dl.dropboxusercontent.com/scl/fi/8wjp6wcyl91fk6y8sdcov/101293af.jpg?rlkey=qw8u7jq7dwgfu19viohfsgkjv&amp;dl=0","Click to download Image")</f>
      </c>
      <c r="C1887" s="0" t="inlineStr">
        <is>
          <t>Todd Men's Long Sleeve</t>
        </is>
      </c>
      <c r="D1887" s="0" t="inlineStr">
        <is>
          <t>'101293</t>
        </is>
      </c>
      <c r="E1887" s="0" t="inlineStr">
        <is>
          <t>TODD:101293B-M</t>
        </is>
      </c>
      <c r="F1887" s="0" t="inlineStr">
        <is>
          <t>'000000000000</t>
        </is>
      </c>
      <c r="G1887" s="0" t="inlineStr">
        <is>
          <t>MENS</t>
        </is>
      </c>
      <c r="H1887" s="0" t="inlineStr">
        <is>
          <t>M</t>
        </is>
      </c>
      <c r="I1887" s="0">
        <v>16.99</v>
      </c>
      <c r="J1887" s="0">
        <v>50</v>
      </c>
    </row>
    <row r="1888" spans="1:10" customHeight="0">
      <c r="A1888" s="0">
        <f>HYPERLINK("https://dl.dropboxusercontent.com/scl/fi/8wjp6wcyl91fk6y8sdcov/101293af.jpg?rlkey=qw8u7jq7dwgfu19viohfsgkjv&amp;dl=0","Click to download Image")</f>
      </c>
      <c r="C1888" s="0" t="inlineStr">
        <is>
          <t>Todd Men's Long Sleeve</t>
        </is>
      </c>
      <c r="D1888" s="0" t="inlineStr">
        <is>
          <t>'101293</t>
        </is>
      </c>
      <c r="E1888" s="0" t="inlineStr">
        <is>
          <t>TODD:101293C-L</t>
        </is>
      </c>
      <c r="F1888" s="0" t="inlineStr">
        <is>
          <t>'000000000000</t>
        </is>
      </c>
      <c r="G1888" s="0" t="inlineStr">
        <is>
          <t>MENS</t>
        </is>
      </c>
      <c r="H1888" s="0" t="inlineStr">
        <is>
          <t>L</t>
        </is>
      </c>
      <c r="I1888" s="0">
        <v>16.99</v>
      </c>
      <c r="J1888" s="0">
        <v>60</v>
      </c>
    </row>
    <row r="1889" spans="1:10" customHeight="0">
      <c r="A1889" s="0">
        <f>HYPERLINK("https://dl.dropboxusercontent.com/scl/fi/8wjp6wcyl91fk6y8sdcov/101293af.jpg?rlkey=qw8u7jq7dwgfu19viohfsgkjv&amp;dl=0","Click to download Image")</f>
      </c>
      <c r="C1889" s="0" t="inlineStr">
        <is>
          <t>Todd Men's Long Sleeve</t>
        </is>
      </c>
      <c r="D1889" s="0" t="inlineStr">
        <is>
          <t>'101293</t>
        </is>
      </c>
      <c r="E1889" s="0" t="inlineStr">
        <is>
          <t>TODD:101293D-XL</t>
        </is>
      </c>
      <c r="F1889" s="0" t="inlineStr">
        <is>
          <t>'000000000000</t>
        </is>
      </c>
      <c r="G1889" s="0" t="inlineStr">
        <is>
          <t>MENS</t>
        </is>
      </c>
      <c r="H1889" s="0" t="inlineStr">
        <is>
          <t>XL</t>
        </is>
      </c>
      <c r="I1889" s="0">
        <v>16.99</v>
      </c>
      <c r="J1889" s="0">
        <v>85</v>
      </c>
    </row>
    <row r="1890" spans="1:10" customHeight="0">
      <c r="A1890" s="0">
        <f>HYPERLINK("https://dl.dropboxusercontent.com/scl/fi/8wjp6wcyl91fk6y8sdcov/101293af.jpg?rlkey=qw8u7jq7dwgfu19viohfsgkjv&amp;dl=0","Click to download Image")</f>
      </c>
      <c r="C1890" s="0" t="inlineStr">
        <is>
          <t>Todd Men's Long Sleeve</t>
        </is>
      </c>
      <c r="D1890" s="0" t="inlineStr">
        <is>
          <t>'101293</t>
        </is>
      </c>
      <c r="E1890" s="0" t="inlineStr">
        <is>
          <t>TODD:101293E-2XL</t>
        </is>
      </c>
      <c r="F1890" s="0" t="inlineStr">
        <is>
          <t>'000000000000</t>
        </is>
      </c>
      <c r="G1890" s="0" t="inlineStr">
        <is>
          <t>MENS</t>
        </is>
      </c>
      <c r="H1890" s="0" t="inlineStr">
        <is>
          <t>2XL</t>
        </is>
      </c>
      <c r="I1890" s="0">
        <v>16.99</v>
      </c>
      <c r="J1890" s="0">
        <v>36</v>
      </c>
    </row>
    <row r="1891" spans="1:10" customHeight="0">
      <c r="A1891" s="0">
        <f>HYPERLINK("https://dl.dropboxusercontent.com/scl/fi/8wjp6wcyl91fk6y8sdcov/101293af.jpg?rlkey=qw8u7jq7dwgfu19viohfsgkjv&amp;dl=0","Click to download Image")</f>
      </c>
      <c r="C1891" s="0" t="inlineStr">
        <is>
          <t>Todd Men's Long Sleeve</t>
        </is>
      </c>
      <c r="D1891" s="0" t="inlineStr">
        <is>
          <t>'101293</t>
        </is>
      </c>
      <c r="E1891" s="0" t="inlineStr">
        <is>
          <t>TODD:101293F-3XL</t>
        </is>
      </c>
      <c r="F1891" s="0" t="inlineStr">
        <is>
          <t>'000000000000</t>
        </is>
      </c>
      <c r="G1891" s="0" t="inlineStr">
        <is>
          <t>MENS</t>
        </is>
      </c>
      <c r="H1891" s="0" t="inlineStr">
        <is>
          <t>3XL</t>
        </is>
      </c>
      <c r="I1891" s="0">
        <v>16.99</v>
      </c>
      <c r="J1891" s="0">
        <v>40</v>
      </c>
    </row>
    <row r="1892" spans="1:10" customHeight="0">
      <c r="A1892" s="0">
        <f>HYPERLINK("https://dl.dropboxusercontent.com/scl/fi/yoa7ruxs87z383xkyyaav/103394-af.jpg?rlkey=ebe3moslny67dhrzlscuz51kc&amp;dl=0","Click to download Image")</f>
      </c>
      <c r="B1892" s="0">
        <f>HYPERLINK("https://dl.dropboxusercontent.com/scl/fi/evoidjsbkusvnhz7g1t02/10-18-size-chartsmens-relaxed.jpg?rlkey=7pyjs2z45j3fq38pg4bc1k2jp&amp;dl=0","Click to download SizeChart")</f>
      </c>
      <c r="C1892" s="0" t="inlineStr">
        <is>
          <t>Decker Men's Midweight Hoodie</t>
        </is>
      </c>
      <c r="D1892" s="0" t="inlineStr">
        <is>
          <t>'103394</t>
        </is>
      </c>
      <c r="E1892" s="0" t="inlineStr">
        <is>
          <t>DECKER:103394A-S</t>
        </is>
      </c>
      <c r="F1892" s="0" t="inlineStr">
        <is>
          <t>'000000000000</t>
        </is>
      </c>
      <c r="G1892" s="0" t="inlineStr">
        <is>
          <t>MENS</t>
        </is>
      </c>
      <c r="H1892" s="0" t="inlineStr">
        <is>
          <t>S</t>
        </is>
      </c>
      <c r="I1892" s="0">
        <v>29.99</v>
      </c>
      <c r="J1892" s="0">
        <v>10</v>
      </c>
    </row>
    <row r="1893" spans="1:10" customHeight="0">
      <c r="A1893" s="0">
        <f>HYPERLINK("https://dl.dropboxusercontent.com/scl/fi/yoa7ruxs87z383xkyyaav/103394-af.jpg?rlkey=ebe3moslny67dhrzlscuz51kc&amp;dl=0","Click to download Image")</f>
      </c>
      <c r="B1893" s="0">
        <f>HYPERLINK("https://dl.dropboxusercontent.com/scl/fi/evoidjsbkusvnhz7g1t02/10-18-size-chartsmens-relaxed.jpg?rlkey=7pyjs2z45j3fq38pg4bc1k2jp&amp;dl=0","Click to download SizeChart")</f>
      </c>
      <c r="C1893" s="0" t="inlineStr">
        <is>
          <t>Decker Men's Midweight Hoodie</t>
        </is>
      </c>
      <c r="D1893" s="0" t="inlineStr">
        <is>
          <t>'103394</t>
        </is>
      </c>
      <c r="E1893" s="0" t="inlineStr">
        <is>
          <t>DECKER:103394B-M</t>
        </is>
      </c>
      <c r="F1893" s="0" t="inlineStr">
        <is>
          <t>'000000000000</t>
        </is>
      </c>
      <c r="G1893" s="0" t="inlineStr">
        <is>
          <t>MENS</t>
        </is>
      </c>
      <c r="H1893" s="0" t="inlineStr">
        <is>
          <t>M</t>
        </is>
      </c>
      <c r="I1893" s="0">
        <v>29.99</v>
      </c>
      <c r="J1893" s="0">
        <v>16</v>
      </c>
    </row>
    <row r="1894" spans="1:10" customHeight="0">
      <c r="A1894" s="0">
        <f>HYPERLINK("https://dl.dropboxusercontent.com/scl/fi/yoa7ruxs87z383xkyyaav/103394-af.jpg?rlkey=ebe3moslny67dhrzlscuz51kc&amp;dl=0","Click to download Image")</f>
      </c>
      <c r="B1894" s="0">
        <f>HYPERLINK("https://dl.dropboxusercontent.com/scl/fi/evoidjsbkusvnhz7g1t02/10-18-size-chartsmens-relaxed.jpg?rlkey=7pyjs2z45j3fq38pg4bc1k2jp&amp;dl=0","Click to download SizeChart")</f>
      </c>
      <c r="C1894" s="0" t="inlineStr">
        <is>
          <t>Decker Men's Midweight Hoodie</t>
        </is>
      </c>
      <c r="D1894" s="0" t="inlineStr">
        <is>
          <t>'103394</t>
        </is>
      </c>
      <c r="E1894" s="0" t="inlineStr">
        <is>
          <t>DECKER:103394C-L</t>
        </is>
      </c>
      <c r="F1894" s="0" t="inlineStr">
        <is>
          <t>'000000000000</t>
        </is>
      </c>
      <c r="G1894" s="0" t="inlineStr">
        <is>
          <t>MENS</t>
        </is>
      </c>
      <c r="H1894" s="0" t="inlineStr">
        <is>
          <t>L</t>
        </is>
      </c>
      <c r="I1894" s="0">
        <v>29.99</v>
      </c>
      <c r="J1894" s="0">
        <v>8</v>
      </c>
    </row>
    <row r="1895" spans="1:10" customHeight="0">
      <c r="A1895" s="0">
        <f>HYPERLINK("https://dl.dropboxusercontent.com/scl/fi/yoa7ruxs87z383xkyyaav/103394-af.jpg?rlkey=ebe3moslny67dhrzlscuz51kc&amp;dl=0","Click to download Image")</f>
      </c>
      <c r="B1895" s="0">
        <f>HYPERLINK("https://dl.dropboxusercontent.com/scl/fi/evoidjsbkusvnhz7g1t02/10-18-size-chartsmens-relaxed.jpg?rlkey=7pyjs2z45j3fq38pg4bc1k2jp&amp;dl=0","Click to download SizeChart")</f>
      </c>
      <c r="C1895" s="0" t="inlineStr">
        <is>
          <t>Decker Men's Midweight Hoodie</t>
        </is>
      </c>
      <c r="D1895" s="0" t="inlineStr">
        <is>
          <t>'103394</t>
        </is>
      </c>
      <c r="E1895" s="0" t="inlineStr">
        <is>
          <t>DECKER:103394D-XL</t>
        </is>
      </c>
      <c r="F1895" s="0" t="inlineStr">
        <is>
          <t>'000000000000</t>
        </is>
      </c>
      <c r="G1895" s="0" t="inlineStr">
        <is>
          <t>MENS</t>
        </is>
      </c>
      <c r="H1895" s="0" t="inlineStr">
        <is>
          <t>XL</t>
        </is>
      </c>
      <c r="I1895" s="0">
        <v>29.99</v>
      </c>
      <c r="J1895" s="0">
        <v>6</v>
      </c>
    </row>
    <row r="1896" spans="1:10" customHeight="0">
      <c r="A1896" s="0">
        <f>HYPERLINK("https://dl.dropboxusercontent.com/scl/fi/yoa7ruxs87z383xkyyaav/103394-af.jpg?rlkey=ebe3moslny67dhrzlscuz51kc&amp;dl=0","Click to download Image")</f>
      </c>
      <c r="B1896" s="0">
        <f>HYPERLINK("https://dl.dropboxusercontent.com/scl/fi/evoidjsbkusvnhz7g1t02/10-18-size-chartsmens-relaxed.jpg?rlkey=7pyjs2z45j3fq38pg4bc1k2jp&amp;dl=0","Click to download SizeChart")</f>
      </c>
      <c r="C1896" s="0" t="inlineStr">
        <is>
          <t>Decker Men's Midweight Hoodie</t>
        </is>
      </c>
      <c r="D1896" s="0" t="inlineStr">
        <is>
          <t>'103394</t>
        </is>
      </c>
      <c r="E1896" s="0" t="inlineStr">
        <is>
          <t>DECKER:103394E-2XL</t>
        </is>
      </c>
      <c r="F1896" s="0" t="inlineStr">
        <is>
          <t>'000000000000</t>
        </is>
      </c>
      <c r="G1896" s="0" t="inlineStr">
        <is>
          <t>MENS</t>
        </is>
      </c>
      <c r="H1896" s="0" t="inlineStr">
        <is>
          <t>2XL</t>
        </is>
      </c>
      <c r="I1896" s="0">
        <v>31.99</v>
      </c>
      <c r="J1896" s="0">
        <v>7</v>
      </c>
    </row>
    <row r="1897" spans="1:10" customHeight="0">
      <c r="A1897" s="0">
        <f>HYPERLINK("https://dl.dropboxusercontent.com/scl/fi/yoa7ruxs87z383xkyyaav/103394-af.jpg?rlkey=ebe3moslny67dhrzlscuz51kc&amp;dl=0","Click to download Image")</f>
      </c>
      <c r="B1897" s="0">
        <f>HYPERLINK("https://dl.dropboxusercontent.com/scl/fi/evoidjsbkusvnhz7g1t02/10-18-size-chartsmens-relaxed.jpg?rlkey=7pyjs2z45j3fq38pg4bc1k2jp&amp;dl=0","Click to download SizeChart")</f>
      </c>
      <c r="C1897" s="0" t="inlineStr">
        <is>
          <t>Decker Men's Midweight Hoodie</t>
        </is>
      </c>
      <c r="D1897" s="0" t="inlineStr">
        <is>
          <t>'103394</t>
        </is>
      </c>
      <c r="E1897" s="0" t="inlineStr">
        <is>
          <t>DECKER:103394F-3XL</t>
        </is>
      </c>
      <c r="F1897" s="0" t="inlineStr">
        <is>
          <t>'000000000000</t>
        </is>
      </c>
      <c r="G1897" s="0" t="inlineStr">
        <is>
          <t>MENS</t>
        </is>
      </c>
      <c r="H1897" s="0" t="inlineStr">
        <is>
          <t>3XL</t>
        </is>
      </c>
      <c r="I1897" s="0">
        <v>31.99</v>
      </c>
      <c r="J1897" s="0">
        <v>9</v>
      </c>
    </row>
    <row r="1898" spans="1:10" customHeight="0">
      <c r="A1898" s="0">
        <f>HYPERLINK("https://dl.dropboxusercontent.com/scl/fi/j6k8zcev4y6tyrmg00saq/101386-af.jpg?rlkey=ymfs8w313fzffyxzbiv8w5zph&amp;dl=0","Click to download Image")</f>
      </c>
      <c r="C1898" s="0" t="inlineStr">
        <is>
          <t>Mitchell Men's Cap</t>
        </is>
      </c>
      <c r="D1898" s="0" t="inlineStr">
        <is>
          <t>'101386</t>
        </is>
      </c>
      <c r="E1898" s="0" t="inlineStr">
        <is>
          <t>MITCHELL:101386</t>
        </is>
      </c>
      <c r="F1898" s="0" t="inlineStr">
        <is>
          <t>'000000000000</t>
        </is>
      </c>
      <c r="G1898" s="0" t="inlineStr">
        <is>
          <t>MENS</t>
        </is>
      </c>
      <c r="H1898" s="0" t="inlineStr">
        <is>
          <t>STANDARD MENS</t>
        </is>
      </c>
      <c r="I1898" s="0">
        <v>14.99</v>
      </c>
      <c r="J1898" s="0">
        <v>21</v>
      </c>
    </row>
    <row r="1899" spans="1:10" customHeight="0">
      <c r="A1899" s="0">
        <f>HYPERLINK("https://dl.dropboxusercontent.com/scl/fi/m54v8w1c8z75bhe9s715b/101387-af.jpg?rlkey=cx0v7ul9pdkht1yi8r2rjaidg&amp;dl=0","Click to download Image")</f>
      </c>
      <c r="C1899" s="0" t="inlineStr">
        <is>
          <t>Mitchell Men's Cap</t>
        </is>
      </c>
      <c r="D1899" s="0" t="inlineStr">
        <is>
          <t>'101387</t>
        </is>
      </c>
      <c r="E1899" s="0" t="inlineStr">
        <is>
          <t>MITCHELL:101387</t>
        </is>
      </c>
      <c r="F1899" s="0" t="inlineStr">
        <is>
          <t>'000000000000</t>
        </is>
      </c>
      <c r="G1899" s="0" t="inlineStr">
        <is>
          <t>MENS</t>
        </is>
      </c>
      <c r="H1899" s="0" t="inlineStr">
        <is>
          <t>STANDARD MENS</t>
        </is>
      </c>
      <c r="I1899" s="0">
        <v>14.99</v>
      </c>
      <c r="J1899" s="0">
        <v>15</v>
      </c>
    </row>
    <row r="1900" spans="1:10" customHeight="0">
      <c r="A1900" s="0">
        <f>HYPERLINK("https://dl.dropboxusercontent.com/scl/fi/n5ub3v8eblk54ajvhxh68/short-sleeve-t-shirt-purple-l.jpg?rlkey=z4ccndvsqvvqz2jud33d9qmqg&amp;dl=0","Click to download Image")</f>
      </c>
      <c r="C1900" s="0" t="inlineStr">
        <is>
          <t>Mario Men's T-Shirt</t>
        </is>
      </c>
      <c r="D1900" s="0" t="inlineStr">
        <is>
          <t>'115338</t>
        </is>
      </c>
      <c r="E1900" s="0" t="inlineStr">
        <is>
          <t>UNI MARIO PE:115338A-S</t>
        </is>
      </c>
      <c r="F1900" s="0" t="inlineStr">
        <is>
          <t>'000000000000</t>
        </is>
      </c>
      <c r="G1900" s="0" t="inlineStr">
        <is>
          <t>MENS</t>
        </is>
      </c>
      <c r="H1900" s="0" t="inlineStr">
        <is>
          <t>S</t>
        </is>
      </c>
      <c r="I1900" s="0">
        <v>12.99</v>
      </c>
      <c r="J1900" s="0">
        <v>0</v>
      </c>
    </row>
    <row r="1901" spans="1:10" customHeight="0">
      <c r="A1901" s="0">
        <f>HYPERLINK("https://dl.dropboxusercontent.com/scl/fi/n5ub3v8eblk54ajvhxh68/short-sleeve-t-shirt-purple-l.jpg?rlkey=z4ccndvsqvvqz2jud33d9qmqg&amp;dl=0","Click to download Image")</f>
      </c>
      <c r="C1901" s="0" t="inlineStr">
        <is>
          <t>Mario Men's T-Shirt</t>
        </is>
      </c>
      <c r="D1901" s="0" t="inlineStr">
        <is>
          <t>'115338</t>
        </is>
      </c>
      <c r="E1901" s="0" t="inlineStr">
        <is>
          <t>UNI MARIO PE:115338B-M</t>
        </is>
      </c>
      <c r="F1901" s="0" t="inlineStr">
        <is>
          <t>'000000000000</t>
        </is>
      </c>
      <c r="G1901" s="0" t="inlineStr">
        <is>
          <t>MENS</t>
        </is>
      </c>
      <c r="H1901" s="0" t="inlineStr">
        <is>
          <t>M</t>
        </is>
      </c>
      <c r="I1901" s="0">
        <v>12.99</v>
      </c>
      <c r="J1901" s="0">
        <v>0</v>
      </c>
    </row>
    <row r="1902" spans="1:10" customHeight="0">
      <c r="A1902" s="0">
        <f>HYPERLINK("https://dl.dropboxusercontent.com/scl/fi/n5ub3v8eblk54ajvhxh68/short-sleeve-t-shirt-purple-l.jpg?rlkey=z4ccndvsqvvqz2jud33d9qmqg&amp;dl=0","Click to download Image")</f>
      </c>
      <c r="C1902" s="0" t="inlineStr">
        <is>
          <t>Mario Men's T-Shirt</t>
        </is>
      </c>
      <c r="D1902" s="0" t="inlineStr">
        <is>
          <t>'115338</t>
        </is>
      </c>
      <c r="E1902" s="0" t="inlineStr">
        <is>
          <t>UNI MARIO PE:115338C-L</t>
        </is>
      </c>
      <c r="F1902" s="0" t="inlineStr">
        <is>
          <t>'000000000000</t>
        </is>
      </c>
      <c r="G1902" s="0" t="inlineStr">
        <is>
          <t>MENS</t>
        </is>
      </c>
      <c r="H1902" s="0" t="inlineStr">
        <is>
          <t>L</t>
        </is>
      </c>
      <c r="I1902" s="0">
        <v>12.99</v>
      </c>
      <c r="J1902" s="0">
        <v>0</v>
      </c>
    </row>
    <row r="1903" spans="1:10" customHeight="0">
      <c r="A1903" s="0">
        <f>HYPERLINK("https://dl.dropboxusercontent.com/scl/fi/n5ub3v8eblk54ajvhxh68/short-sleeve-t-shirt-purple-l.jpg?rlkey=z4ccndvsqvvqz2jud33d9qmqg&amp;dl=0","Click to download Image")</f>
      </c>
      <c r="C1903" s="0" t="inlineStr">
        <is>
          <t>Mario Men's T-Shirt</t>
        </is>
      </c>
      <c r="D1903" s="0" t="inlineStr">
        <is>
          <t>'115338</t>
        </is>
      </c>
      <c r="E1903" s="0" t="inlineStr">
        <is>
          <t>UNI MARIO PE:115338D-XL</t>
        </is>
      </c>
      <c r="F1903" s="0" t="inlineStr">
        <is>
          <t>'000000000000</t>
        </is>
      </c>
      <c r="G1903" s="0" t="inlineStr">
        <is>
          <t>MENS</t>
        </is>
      </c>
      <c r="H1903" s="0" t="inlineStr">
        <is>
          <t>XL</t>
        </is>
      </c>
      <c r="I1903" s="0">
        <v>12.99</v>
      </c>
      <c r="J1903" s="0">
        <v>2</v>
      </c>
    </row>
    <row r="1904" spans="1:10" customHeight="0">
      <c r="A1904" s="0">
        <f>HYPERLINK("https://dl.dropboxusercontent.com/scl/fi/n5ub3v8eblk54ajvhxh68/short-sleeve-t-shirt-purple-l.jpg?rlkey=z4ccndvsqvvqz2jud33d9qmqg&amp;dl=0","Click to download Image")</f>
      </c>
      <c r="C1904" s="0" t="inlineStr">
        <is>
          <t>Mario Men's T-Shirt</t>
        </is>
      </c>
      <c r="D1904" s="0" t="inlineStr">
        <is>
          <t>'115338</t>
        </is>
      </c>
      <c r="E1904" s="0" t="inlineStr">
        <is>
          <t>UNI MARIO PE:115338E-2XL</t>
        </is>
      </c>
      <c r="F1904" s="0" t="inlineStr">
        <is>
          <t>'000000000000</t>
        </is>
      </c>
      <c r="G1904" s="0" t="inlineStr">
        <is>
          <t>MENS</t>
        </is>
      </c>
      <c r="H1904" s="0" t="inlineStr">
        <is>
          <t>2XL</t>
        </is>
      </c>
      <c r="I1904" s="0">
        <v>14.99</v>
      </c>
      <c r="J1904" s="0">
        <v>6</v>
      </c>
    </row>
    <row r="1905" spans="1:10" customHeight="0">
      <c r="A1905" s="0">
        <f>HYPERLINK("https://dl.dropboxusercontent.com/scl/fi/n5ub3v8eblk54ajvhxh68/short-sleeve-t-shirt-purple-l.jpg?rlkey=z4ccndvsqvvqz2jud33d9qmqg&amp;dl=0","Click to download Image")</f>
      </c>
      <c r="C1905" s="0" t="inlineStr">
        <is>
          <t>Mario Men's T-Shirt</t>
        </is>
      </c>
      <c r="D1905" s="0" t="inlineStr">
        <is>
          <t>'115338</t>
        </is>
      </c>
      <c r="E1905" s="0" t="inlineStr">
        <is>
          <t>UNI MARIO PE:115338F-3XL</t>
        </is>
      </c>
      <c r="F1905" s="0" t="inlineStr">
        <is>
          <t>'000000000000</t>
        </is>
      </c>
      <c r="G1905" s="0" t="inlineStr">
        <is>
          <t>MENS</t>
        </is>
      </c>
      <c r="H1905" s="0" t="inlineStr">
        <is>
          <t>3XL</t>
        </is>
      </c>
      <c r="I1905" s="0">
        <v>14.99</v>
      </c>
      <c r="J1905" s="0">
        <v>7</v>
      </c>
    </row>
    <row r="1906" spans="1:10" customHeight="0">
      <c r="A1906" s="0">
        <f>HYPERLINK("https://dl.dropboxusercontent.com/scl/fi/zqi3f0nsy6wktbm3cgl4j/104636af106693.jpg?rlkey=xu6p481hvnd3elz9dm0y7weeg&amp;dl=0","Click to download Image")</f>
      </c>
      <c r="C1906" s="0" t="inlineStr">
        <is>
          <t>Castle Men's Cap</t>
        </is>
      </c>
      <c r="D1906" s="0" t="inlineStr">
        <is>
          <t>'104636</t>
        </is>
      </c>
      <c r="E1906" s="0" t="inlineStr">
        <is>
          <t>CASTLE:104636</t>
        </is>
      </c>
      <c r="F1906" s="0" t="inlineStr">
        <is>
          <t>'000000000000</t>
        </is>
      </c>
      <c r="G1906" s="0" t="inlineStr">
        <is>
          <t>MENS</t>
        </is>
      </c>
      <c r="H1906" s="0" t="inlineStr">
        <is>
          <t>STANDARD MENS</t>
        </is>
      </c>
      <c r="I1906" s="0">
        <v>18.99</v>
      </c>
      <c r="J1906" s="0">
        <v>46</v>
      </c>
    </row>
    <row r="1907" spans="1:10" customHeight="0">
      <c r="A1907" s="0">
        <f>HYPERLINK("https://dl.dropboxusercontent.com/scl/fi/9xb9gd2lksii9w5h51zic/soto-03.jpg?rlkey=bocvnrtqetpk60144lrpojdrx&amp;dl=0","Click to download Image")</f>
      </c>
      <c r="B1907" s="0">
        <f>HYPERLINK("https://dl.dropboxusercontent.com/scl/fi/leufaxborg5deprarw503/mens-t-shirt-size-chartssoto-triblend.jpg?rlkey=14ijj9rpzb1zfnlbas6kfbzyj&amp;dl=0","Click to download SizeChart")</f>
      </c>
      <c r="C1907" s="0" t="inlineStr">
        <is>
          <t>Soto Men's 3/4 Sleeve Shirt</t>
        </is>
      </c>
      <c r="D1907" s="0" t="inlineStr">
        <is>
          <t>'104846</t>
        </is>
      </c>
      <c r="E1907" s="0" t="inlineStr">
        <is>
          <t>SOTO:104846A-S</t>
        </is>
      </c>
      <c r="F1907" s="0" t="inlineStr">
        <is>
          <t>'000000000000</t>
        </is>
      </c>
      <c r="G1907" s="0" t="inlineStr">
        <is>
          <t>MENS</t>
        </is>
      </c>
      <c r="H1907" s="0" t="inlineStr">
        <is>
          <t>S</t>
        </is>
      </c>
      <c r="I1907" s="0">
        <v>29.99</v>
      </c>
      <c r="J1907" s="0">
        <v>9</v>
      </c>
    </row>
    <row r="1908" spans="1:10" customHeight="0">
      <c r="A1908" s="0">
        <f>HYPERLINK("https://dl.dropboxusercontent.com/scl/fi/9xb9gd2lksii9w5h51zic/soto-03.jpg?rlkey=bocvnrtqetpk60144lrpojdrx&amp;dl=0","Click to download Image")</f>
      </c>
      <c r="B1908" s="0">
        <f>HYPERLINK("https://dl.dropboxusercontent.com/scl/fi/leufaxborg5deprarw503/mens-t-shirt-size-chartssoto-triblend.jpg?rlkey=14ijj9rpzb1zfnlbas6kfbzyj&amp;dl=0","Click to download SizeChart")</f>
      </c>
      <c r="C1908" s="0" t="inlineStr">
        <is>
          <t>Soto Men's 3/4 Sleeve Shirt</t>
        </is>
      </c>
      <c r="D1908" s="0" t="inlineStr">
        <is>
          <t>'104846</t>
        </is>
      </c>
      <c r="E1908" s="0" t="inlineStr">
        <is>
          <t>SOTO:104846B-M</t>
        </is>
      </c>
      <c r="F1908" s="0" t="inlineStr">
        <is>
          <t>'000000000000</t>
        </is>
      </c>
      <c r="G1908" s="0" t="inlineStr">
        <is>
          <t>MENS</t>
        </is>
      </c>
      <c r="H1908" s="0" t="inlineStr">
        <is>
          <t>M</t>
        </is>
      </c>
      <c r="I1908" s="0">
        <v>29.99</v>
      </c>
      <c r="J1908" s="0">
        <v>11</v>
      </c>
    </row>
    <row r="1909" spans="1:10" customHeight="0">
      <c r="A1909" s="0">
        <f>HYPERLINK("https://dl.dropboxusercontent.com/scl/fi/9xb9gd2lksii9w5h51zic/soto-03.jpg?rlkey=bocvnrtqetpk60144lrpojdrx&amp;dl=0","Click to download Image")</f>
      </c>
      <c r="B1909" s="0">
        <f>HYPERLINK("https://dl.dropboxusercontent.com/scl/fi/leufaxborg5deprarw503/mens-t-shirt-size-chartssoto-triblend.jpg?rlkey=14ijj9rpzb1zfnlbas6kfbzyj&amp;dl=0","Click to download SizeChart")</f>
      </c>
      <c r="C1909" s="0" t="inlineStr">
        <is>
          <t>Soto Men's 3/4 Sleeve Shirt</t>
        </is>
      </c>
      <c r="D1909" s="0" t="inlineStr">
        <is>
          <t>'104846</t>
        </is>
      </c>
      <c r="E1909" s="0" t="inlineStr">
        <is>
          <t>SOTO:104846C-L</t>
        </is>
      </c>
      <c r="F1909" s="0" t="inlineStr">
        <is>
          <t>'000000000000</t>
        </is>
      </c>
      <c r="G1909" s="0" t="inlineStr">
        <is>
          <t>MENS</t>
        </is>
      </c>
      <c r="H1909" s="0" t="inlineStr">
        <is>
          <t>L</t>
        </is>
      </c>
      <c r="I1909" s="0">
        <v>29.99</v>
      </c>
      <c r="J1909" s="0">
        <v>15</v>
      </c>
    </row>
    <row r="1910" spans="1:10" customHeight="0">
      <c r="A1910" s="0">
        <f>HYPERLINK("https://dl.dropboxusercontent.com/scl/fi/9xb9gd2lksii9w5h51zic/soto-03.jpg?rlkey=bocvnrtqetpk60144lrpojdrx&amp;dl=0","Click to download Image")</f>
      </c>
      <c r="B1910" s="0">
        <f>HYPERLINK("https://dl.dropboxusercontent.com/scl/fi/leufaxborg5deprarw503/mens-t-shirt-size-chartssoto-triblend.jpg?rlkey=14ijj9rpzb1zfnlbas6kfbzyj&amp;dl=0","Click to download SizeChart")</f>
      </c>
      <c r="C1910" s="0" t="inlineStr">
        <is>
          <t>Soto Men's 3/4 Sleeve Shirt</t>
        </is>
      </c>
      <c r="D1910" s="0" t="inlineStr">
        <is>
          <t>'104846</t>
        </is>
      </c>
      <c r="E1910" s="0" t="inlineStr">
        <is>
          <t>SOTO:104846D-XL</t>
        </is>
      </c>
      <c r="F1910" s="0" t="inlineStr">
        <is>
          <t>'000000000000</t>
        </is>
      </c>
      <c r="G1910" s="0" t="inlineStr">
        <is>
          <t>MENS</t>
        </is>
      </c>
      <c r="H1910" s="0" t="inlineStr">
        <is>
          <t>XL</t>
        </is>
      </c>
      <c r="I1910" s="0">
        <v>29.99</v>
      </c>
      <c r="J1910" s="0">
        <v>19</v>
      </c>
    </row>
    <row r="1911" spans="1:10" customHeight="0">
      <c r="A1911" s="0">
        <f>HYPERLINK("https://dl.dropboxusercontent.com/scl/fi/9xb9gd2lksii9w5h51zic/soto-03.jpg?rlkey=bocvnrtqetpk60144lrpojdrx&amp;dl=0","Click to download Image")</f>
      </c>
      <c r="B1911" s="0">
        <f>HYPERLINK("https://dl.dropboxusercontent.com/scl/fi/leufaxborg5deprarw503/mens-t-shirt-size-chartssoto-triblend.jpg?rlkey=14ijj9rpzb1zfnlbas6kfbzyj&amp;dl=0","Click to download SizeChart")</f>
      </c>
      <c r="C1911" s="0" t="inlineStr">
        <is>
          <t>Soto Men's 3/4 Sleeve Shirt</t>
        </is>
      </c>
      <c r="D1911" s="0" t="inlineStr">
        <is>
          <t>'104846</t>
        </is>
      </c>
      <c r="E1911" s="0" t="inlineStr">
        <is>
          <t>SOTO:104846E-2XL</t>
        </is>
      </c>
      <c r="F1911" s="0" t="inlineStr">
        <is>
          <t>'000000000000</t>
        </is>
      </c>
      <c r="G1911" s="0" t="inlineStr">
        <is>
          <t>MENS</t>
        </is>
      </c>
      <c r="H1911" s="0" t="inlineStr">
        <is>
          <t>2XL</t>
        </is>
      </c>
      <c r="I1911" s="0">
        <v>31.99</v>
      </c>
      <c r="J1911" s="0">
        <v>10</v>
      </c>
    </row>
    <row r="1912" spans="1:10" customHeight="0">
      <c r="A1912" s="0">
        <f>HYPERLINK("https://dl.dropboxusercontent.com/scl/fi/9xb9gd2lksii9w5h51zic/soto-03.jpg?rlkey=bocvnrtqetpk60144lrpojdrx&amp;dl=0","Click to download Image")</f>
      </c>
      <c r="B1912" s="0">
        <f>HYPERLINK("https://dl.dropboxusercontent.com/scl/fi/leufaxborg5deprarw503/mens-t-shirt-size-chartssoto-triblend.jpg?rlkey=14ijj9rpzb1zfnlbas6kfbzyj&amp;dl=0","Click to download SizeChart")</f>
      </c>
      <c r="C1912" s="0" t="inlineStr">
        <is>
          <t>Soto Men's 3/4 Sleeve Shirt</t>
        </is>
      </c>
      <c r="D1912" s="0" t="inlineStr">
        <is>
          <t>'104846</t>
        </is>
      </c>
      <c r="E1912" s="0" t="inlineStr">
        <is>
          <t>SOTO:104846F-3XL</t>
        </is>
      </c>
      <c r="F1912" s="0" t="inlineStr">
        <is>
          <t>'000000000000</t>
        </is>
      </c>
      <c r="G1912" s="0" t="inlineStr">
        <is>
          <t>MENS</t>
        </is>
      </c>
      <c r="H1912" s="0" t="inlineStr">
        <is>
          <t>3XL</t>
        </is>
      </c>
      <c r="I1912" s="0">
        <v>31.99</v>
      </c>
      <c r="J1912" s="0">
        <v>11</v>
      </c>
    </row>
    <row r="1913" spans="1:10" customHeight="0">
      <c r="A1913" s="0">
        <f>HYPERLINK("https://dl.dropboxusercontent.com/scl/fi/kg92lzf5lbfyzvgs10wvm/uni.jpg?rlkey=62l15j73sxr9mff0swwoxrxgq&amp;dl=0","Click to download Image")</f>
      </c>
      <c r="B1913" s="0">
        <f>HYPERLINK("https://dl.dropboxusercontent.com/scl/fi/e4awf2yk81vydkrp725wd/womens-t-shirt-size-chartsmarilynn-bamboo.jpg?rlkey=50tk09fw7jrr6eg6cec0tmn3u&amp;dl=0","Click to download SizeChart")</f>
      </c>
      <c r="C1913" s="0" t="inlineStr">
        <is>
          <t>"Have My Heart" Marilynn V-Neck</t>
        </is>
      </c>
      <c r="D1913" s="0" t="inlineStr">
        <is>
          <t>'113849</t>
        </is>
      </c>
      <c r="E1913" s="0" t="inlineStr">
        <is>
          <t>UNI HAVE MY HEART:113849A-S</t>
        </is>
      </c>
      <c r="F1913" s="0" t="inlineStr">
        <is>
          <t>'802113849046</t>
        </is>
      </c>
      <c r="G1913" s="0" t="inlineStr">
        <is>
          <t>WOMENS</t>
        </is>
      </c>
      <c r="H1913" s="0" t="inlineStr">
        <is>
          <t>S</t>
        </is>
      </c>
      <c r="I1913" s="0">
        <v>29.99</v>
      </c>
      <c r="J1913" s="0">
        <v>15</v>
      </c>
    </row>
    <row r="1914" spans="1:10" customHeight="0">
      <c r="A1914" s="0">
        <f>HYPERLINK("https://dl.dropboxusercontent.com/scl/fi/kg92lzf5lbfyzvgs10wvm/uni.jpg?rlkey=62l15j73sxr9mff0swwoxrxgq&amp;dl=0","Click to download Image")</f>
      </c>
      <c r="B1914" s="0">
        <f>HYPERLINK("https://dl.dropboxusercontent.com/scl/fi/e4awf2yk81vydkrp725wd/womens-t-shirt-size-chartsmarilynn-bamboo.jpg?rlkey=50tk09fw7jrr6eg6cec0tmn3u&amp;dl=0","Click to download SizeChart")</f>
      </c>
      <c r="C1914" s="0" t="inlineStr">
        <is>
          <t>"Have My Heart" Marilynn V-Neck</t>
        </is>
      </c>
      <c r="D1914" s="0" t="inlineStr">
        <is>
          <t>'113849</t>
        </is>
      </c>
      <c r="E1914" s="0" t="inlineStr">
        <is>
          <t>UNI HAVE MY HEART:113849B-M</t>
        </is>
      </c>
      <c r="F1914" s="0" t="inlineStr">
        <is>
          <t>'802113849053</t>
        </is>
      </c>
      <c r="G1914" s="0" t="inlineStr">
        <is>
          <t>WOMENS</t>
        </is>
      </c>
      <c r="H1914" s="0" t="inlineStr">
        <is>
          <t>M</t>
        </is>
      </c>
      <c r="I1914" s="0">
        <v>29.99</v>
      </c>
      <c r="J1914" s="0">
        <v>15</v>
      </c>
    </row>
    <row r="1915" spans="1:10" customHeight="0">
      <c r="A1915" s="0">
        <f>HYPERLINK("https://dl.dropboxusercontent.com/scl/fi/kg92lzf5lbfyzvgs10wvm/uni.jpg?rlkey=62l15j73sxr9mff0swwoxrxgq&amp;dl=0","Click to download Image")</f>
      </c>
      <c r="B1915" s="0">
        <f>HYPERLINK("https://dl.dropboxusercontent.com/scl/fi/e4awf2yk81vydkrp725wd/womens-t-shirt-size-chartsmarilynn-bamboo.jpg?rlkey=50tk09fw7jrr6eg6cec0tmn3u&amp;dl=0","Click to download SizeChart")</f>
      </c>
      <c r="C1915" s="0" t="inlineStr">
        <is>
          <t>"Have My Heart" Marilynn V-Neck</t>
        </is>
      </c>
      <c r="D1915" s="0" t="inlineStr">
        <is>
          <t>'113849</t>
        </is>
      </c>
      <c r="E1915" s="0" t="inlineStr">
        <is>
          <t>UNI HAVE MY HEART:113849C-L</t>
        </is>
      </c>
      <c r="F1915" s="0" t="inlineStr">
        <is>
          <t>'802113849060</t>
        </is>
      </c>
      <c r="G1915" s="0" t="inlineStr">
        <is>
          <t>WOMENS</t>
        </is>
      </c>
      <c r="H1915" s="0" t="inlineStr">
        <is>
          <t>L</t>
        </is>
      </c>
      <c r="I1915" s="0">
        <v>29.99</v>
      </c>
      <c r="J1915" s="0">
        <v>15</v>
      </c>
    </row>
    <row r="1916" spans="1:10" customHeight="0">
      <c r="A1916" s="0">
        <f>HYPERLINK("https://dl.dropboxusercontent.com/scl/fi/kg92lzf5lbfyzvgs10wvm/uni.jpg?rlkey=62l15j73sxr9mff0swwoxrxgq&amp;dl=0","Click to download Image")</f>
      </c>
      <c r="B1916" s="0">
        <f>HYPERLINK("https://dl.dropboxusercontent.com/scl/fi/e4awf2yk81vydkrp725wd/womens-t-shirt-size-chartsmarilynn-bamboo.jpg?rlkey=50tk09fw7jrr6eg6cec0tmn3u&amp;dl=0","Click to download SizeChart")</f>
      </c>
      <c r="C1916" s="0" t="inlineStr">
        <is>
          <t>"Have My Heart" Marilynn V-Neck</t>
        </is>
      </c>
      <c r="D1916" s="0" t="inlineStr">
        <is>
          <t>'113849</t>
        </is>
      </c>
      <c r="E1916" s="0" t="inlineStr">
        <is>
          <t>UNI HAVE MY HEART:113849D-XL</t>
        </is>
      </c>
      <c r="F1916" s="0" t="inlineStr">
        <is>
          <t>'802113849077</t>
        </is>
      </c>
      <c r="G1916" s="0" t="inlineStr">
        <is>
          <t>WOMENS</t>
        </is>
      </c>
      <c r="H1916" s="0" t="inlineStr">
        <is>
          <t>XL</t>
        </is>
      </c>
      <c r="I1916" s="0">
        <v>29.99</v>
      </c>
      <c r="J1916" s="0">
        <v>13</v>
      </c>
    </row>
    <row r="1917" spans="1:10" customHeight="0">
      <c r="A1917" s="0">
        <f>HYPERLINK("https://dl.dropboxusercontent.com/scl/fi/kg92lzf5lbfyzvgs10wvm/uni.jpg?rlkey=62l15j73sxr9mff0swwoxrxgq&amp;dl=0","Click to download Image")</f>
      </c>
      <c r="B1917" s="0">
        <f>HYPERLINK("https://dl.dropboxusercontent.com/scl/fi/e4awf2yk81vydkrp725wd/womens-t-shirt-size-chartsmarilynn-bamboo.jpg?rlkey=50tk09fw7jrr6eg6cec0tmn3u&amp;dl=0","Click to download SizeChart")</f>
      </c>
      <c r="C1917" s="0" t="inlineStr">
        <is>
          <t>"Have My Heart" Marilynn V-Neck</t>
        </is>
      </c>
      <c r="D1917" s="0" t="inlineStr">
        <is>
          <t>'113849</t>
        </is>
      </c>
      <c r="E1917" s="0" t="inlineStr">
        <is>
          <t>UNI HAVE MY HEART:113849E-2XL</t>
        </is>
      </c>
      <c r="F1917" s="0" t="inlineStr">
        <is>
          <t>'802113849084</t>
        </is>
      </c>
      <c r="G1917" s="0" t="inlineStr">
        <is>
          <t>WOMENS</t>
        </is>
      </c>
      <c r="H1917" s="0" t="inlineStr">
        <is>
          <t>2XL</t>
        </is>
      </c>
      <c r="I1917" s="0">
        <v>29.99</v>
      </c>
      <c r="J1917" s="0">
        <v>3</v>
      </c>
    </row>
    <row r="1918" spans="1:10" customHeight="0">
      <c r="A1918" s="0">
        <f>HYPERLINK("https://dl.dropboxusercontent.com/scl/fi/kg92lzf5lbfyzvgs10wvm/uni.jpg?rlkey=62l15j73sxr9mff0swwoxrxgq&amp;dl=0","Click to download Image")</f>
      </c>
      <c r="B1918" s="0">
        <f>HYPERLINK("https://dl.dropboxusercontent.com/scl/fi/e4awf2yk81vydkrp725wd/womens-t-shirt-size-chartsmarilynn-bamboo.jpg?rlkey=50tk09fw7jrr6eg6cec0tmn3u&amp;dl=0","Click to download SizeChart")</f>
      </c>
      <c r="C1918" s="0" t="inlineStr">
        <is>
          <t>"Have My Heart" Marilynn V-Neck</t>
        </is>
      </c>
      <c r="D1918" s="0" t="inlineStr">
        <is>
          <t>'113849</t>
        </is>
      </c>
      <c r="E1918" s="0" t="inlineStr">
        <is>
          <t>UNI HAVE MY HEART:113849F-3XL</t>
        </is>
      </c>
      <c r="F1918" s="0" t="inlineStr">
        <is>
          <t>'802113849091</t>
        </is>
      </c>
      <c r="G1918" s="0" t="inlineStr">
        <is>
          <t>WOMENS</t>
        </is>
      </c>
      <c r="H1918" s="0" t="inlineStr">
        <is>
          <t>3XL</t>
        </is>
      </c>
      <c r="I1918" s="0">
        <v>29.99</v>
      </c>
      <c r="J1918" s="0">
        <v>1</v>
      </c>
    </row>
    <row r="1919" spans="1:10" customHeight="0">
      <c r="A1919" s="0">
        <f>HYPERLINK("https://dl.dropboxusercontent.com/scl/fi/37ypenzso6lazqetziuex/ateheartuni.jpg?rlkey=h5267y4cvqiiosijof7z7vota&amp;dl=0","Click to download Image")</f>
      </c>
      <c r="B1919" s="0">
        <f>HYPERLINK("https://dl.dropboxusercontent.com/scl/fi/ogvvoe64gygrrl8qzz8do/womens-t-shirt-size-chartsmarilynn-bamboo.jpg?rlkey=4rlehau9fcb2e87xqcs0xk6sk&amp;dl=0","Click to download SizeChart")</f>
      </c>
      <c r="C1919" s="0" t="inlineStr">
        <is>
          <t>"@ Heart" Marilynn V-Neck</t>
        </is>
      </c>
      <c r="D1919" s="0" t="inlineStr">
        <is>
          <t>'113846</t>
        </is>
      </c>
      <c r="E1919" s="0" t="inlineStr">
        <is>
          <t>UNI AT HEART MARILYNN:113846A-S</t>
        </is>
      </c>
      <c r="F1919" s="0" t="inlineStr">
        <is>
          <t>'802113846045</t>
        </is>
      </c>
      <c r="G1919" s="0" t="inlineStr">
        <is>
          <t>WOMENS</t>
        </is>
      </c>
      <c r="H1919" s="0" t="inlineStr">
        <is>
          <t>S</t>
        </is>
      </c>
      <c r="I1919" s="0">
        <v>29.99</v>
      </c>
      <c r="J1919" s="0">
        <v>15</v>
      </c>
    </row>
    <row r="1920" spans="1:10" customHeight="0">
      <c r="A1920" s="0">
        <f>HYPERLINK("https://dl.dropboxusercontent.com/scl/fi/37ypenzso6lazqetziuex/ateheartuni.jpg?rlkey=h5267y4cvqiiosijof7z7vota&amp;dl=0","Click to download Image")</f>
      </c>
      <c r="B1920" s="0">
        <f>HYPERLINK("https://dl.dropboxusercontent.com/scl/fi/ogvvoe64gygrrl8qzz8do/womens-t-shirt-size-chartsmarilynn-bamboo.jpg?rlkey=4rlehau9fcb2e87xqcs0xk6sk&amp;dl=0","Click to download SizeChart")</f>
      </c>
      <c r="C1920" s="0" t="inlineStr">
        <is>
          <t>"@ Heart" Marilynn V-Neck</t>
        </is>
      </c>
      <c r="D1920" s="0" t="inlineStr">
        <is>
          <t>'113846</t>
        </is>
      </c>
      <c r="E1920" s="0" t="inlineStr">
        <is>
          <t>UNI AT HEART MARILYNN:113846B-M</t>
        </is>
      </c>
      <c r="F1920" s="0" t="inlineStr">
        <is>
          <t>'802113846052</t>
        </is>
      </c>
      <c r="G1920" s="0" t="inlineStr">
        <is>
          <t>WOMENS</t>
        </is>
      </c>
      <c r="H1920" s="0" t="inlineStr">
        <is>
          <t>M</t>
        </is>
      </c>
      <c r="I1920" s="0">
        <v>29.99</v>
      </c>
      <c r="J1920" s="0">
        <v>15</v>
      </c>
    </row>
    <row r="1921" spans="1:10" customHeight="0">
      <c r="A1921" s="0">
        <f>HYPERLINK("https://dl.dropboxusercontent.com/scl/fi/37ypenzso6lazqetziuex/ateheartuni.jpg?rlkey=h5267y4cvqiiosijof7z7vota&amp;dl=0","Click to download Image")</f>
      </c>
      <c r="B1921" s="0">
        <f>HYPERLINK("https://dl.dropboxusercontent.com/scl/fi/ogvvoe64gygrrl8qzz8do/womens-t-shirt-size-chartsmarilynn-bamboo.jpg?rlkey=4rlehau9fcb2e87xqcs0xk6sk&amp;dl=0","Click to download SizeChart")</f>
      </c>
      <c r="C1921" s="0" t="inlineStr">
        <is>
          <t>"@ Heart" Marilynn V-Neck</t>
        </is>
      </c>
      <c r="D1921" s="0" t="inlineStr">
        <is>
          <t>'113846</t>
        </is>
      </c>
      <c r="E1921" s="0" t="inlineStr">
        <is>
          <t>UNI AT HEART MARILYNN:113846C-L</t>
        </is>
      </c>
      <c r="F1921" s="0" t="inlineStr">
        <is>
          <t>'802113846069</t>
        </is>
      </c>
      <c r="G1921" s="0" t="inlineStr">
        <is>
          <t>WOMENS</t>
        </is>
      </c>
      <c r="H1921" s="0" t="inlineStr">
        <is>
          <t>L</t>
        </is>
      </c>
      <c r="I1921" s="0">
        <v>29.99</v>
      </c>
      <c r="J1921" s="0">
        <v>15</v>
      </c>
    </row>
    <row r="1922" spans="1:10" customHeight="0">
      <c r="A1922" s="0">
        <f>HYPERLINK("https://dl.dropboxusercontent.com/scl/fi/37ypenzso6lazqetziuex/ateheartuni.jpg?rlkey=h5267y4cvqiiosijof7z7vota&amp;dl=0","Click to download Image")</f>
      </c>
      <c r="B1922" s="0">
        <f>HYPERLINK("https://dl.dropboxusercontent.com/scl/fi/ogvvoe64gygrrl8qzz8do/womens-t-shirt-size-chartsmarilynn-bamboo.jpg?rlkey=4rlehau9fcb2e87xqcs0xk6sk&amp;dl=0","Click to download SizeChart")</f>
      </c>
      <c r="C1922" s="0" t="inlineStr">
        <is>
          <t>"@ Heart" Marilynn V-Neck</t>
        </is>
      </c>
      <c r="D1922" s="0" t="inlineStr">
        <is>
          <t>'113846</t>
        </is>
      </c>
      <c r="E1922" s="0" t="inlineStr">
        <is>
          <t>UNI AT HEART MARILYNN:113846D-XL</t>
        </is>
      </c>
      <c r="F1922" s="0" t="inlineStr">
        <is>
          <t>'802113846076</t>
        </is>
      </c>
      <c r="G1922" s="0" t="inlineStr">
        <is>
          <t>WOMENS</t>
        </is>
      </c>
      <c r="H1922" s="0" t="inlineStr">
        <is>
          <t>XL</t>
        </is>
      </c>
      <c r="I1922" s="0">
        <v>29.99</v>
      </c>
      <c r="J1922" s="0">
        <v>14</v>
      </c>
    </row>
    <row r="1923" spans="1:10" customHeight="0">
      <c r="A1923" s="0">
        <f>HYPERLINK("https://dl.dropboxusercontent.com/scl/fi/37ypenzso6lazqetziuex/ateheartuni.jpg?rlkey=h5267y4cvqiiosijof7z7vota&amp;dl=0","Click to download Image")</f>
      </c>
      <c r="B1923" s="0">
        <f>HYPERLINK("https://dl.dropboxusercontent.com/scl/fi/ogvvoe64gygrrl8qzz8do/womens-t-shirt-size-chartsmarilynn-bamboo.jpg?rlkey=4rlehau9fcb2e87xqcs0xk6sk&amp;dl=0","Click to download SizeChart")</f>
      </c>
      <c r="C1923" s="0" t="inlineStr">
        <is>
          <t>"@ Heart" Marilynn V-Neck</t>
        </is>
      </c>
      <c r="D1923" s="0" t="inlineStr">
        <is>
          <t>'113846</t>
        </is>
      </c>
      <c r="E1923" s="0" t="inlineStr">
        <is>
          <t>UNI AT HEART MARILYNN:113846E-2XL</t>
        </is>
      </c>
      <c r="F1923" s="0" t="inlineStr">
        <is>
          <t>'802113846083</t>
        </is>
      </c>
      <c r="G1923" s="0" t="inlineStr">
        <is>
          <t>WOMENS</t>
        </is>
      </c>
      <c r="H1923" s="0" t="inlineStr">
        <is>
          <t>2XL</t>
        </is>
      </c>
      <c r="I1923" s="0">
        <v>31.99</v>
      </c>
      <c r="J1923" s="0">
        <v>0</v>
      </c>
    </row>
    <row r="1924" spans="1:10" customHeight="0">
      <c r="A1924" s="0">
        <f>HYPERLINK("https://dl.dropboxusercontent.com/scl/fi/37ypenzso6lazqetziuex/ateheartuni.jpg?rlkey=h5267y4cvqiiosijof7z7vota&amp;dl=0","Click to download Image")</f>
      </c>
      <c r="B1924" s="0">
        <f>HYPERLINK("https://dl.dropboxusercontent.com/scl/fi/ogvvoe64gygrrl8qzz8do/womens-t-shirt-size-chartsmarilynn-bamboo.jpg?rlkey=4rlehau9fcb2e87xqcs0xk6sk&amp;dl=0","Click to download SizeChart")</f>
      </c>
      <c r="C1924" s="0" t="inlineStr">
        <is>
          <t>"@ Heart" Marilynn V-Neck</t>
        </is>
      </c>
      <c r="D1924" s="0" t="inlineStr">
        <is>
          <t>'113846</t>
        </is>
      </c>
      <c r="E1924" s="0" t="inlineStr">
        <is>
          <t>UNI AT HEART MARILYNN:113846F-3XL</t>
        </is>
      </c>
      <c r="F1924" s="0" t="inlineStr">
        <is>
          <t>'802113846090</t>
        </is>
      </c>
      <c r="G1924" s="0" t="inlineStr">
        <is>
          <t>WOMENS</t>
        </is>
      </c>
      <c r="H1924" s="0" t="inlineStr">
        <is>
          <t>3XL</t>
        </is>
      </c>
      <c r="I1924" s="0">
        <v>31.99</v>
      </c>
      <c r="J1924" s="0">
        <v>0</v>
      </c>
    </row>
    <row r="1925" spans="1:10" customHeight="0">
      <c r="A1925" s="0">
        <f>HYPERLINK("https://dl.dropboxusercontent.com/scl/fi/ybmbudeys0bkdjs6bnker/aria.jpg?rlkey=5q9l7l2jt5kxhqh42xrac58yt&amp;dl=0","Click to download Image")</f>
      </c>
      <c r="B1925" s="0">
        <f>HYPERLINK("https://dl.dropboxusercontent.com/scl/fi/2odw75yvoyvtzh9pz2zyo/womens-size-chartsaria.jpg?rlkey=7crx8eipd4qc2m2c9odxz23gm&amp;dl=0","Click to download SizeChart")</f>
      </c>
      <c r="C1925" s="0" t="inlineStr">
        <is>
          <t>Aria Women's Reversible Quilted Sherpa Vest</t>
        </is>
      </c>
      <c r="D1925" s="0" t="inlineStr">
        <is>
          <t>'109167</t>
        </is>
      </c>
      <c r="E1925" s="0" t="inlineStr">
        <is>
          <t>UNI ARIA:109167A-S</t>
        </is>
      </c>
      <c r="F1925" s="0" t="inlineStr">
        <is>
          <t>'800109167013</t>
        </is>
      </c>
      <c r="G1925" s="0" t="inlineStr">
        <is>
          <t>WOMENS</t>
        </is>
      </c>
      <c r="H1925" s="0" t="inlineStr">
        <is>
          <t>S</t>
        </is>
      </c>
      <c r="I1925" s="0">
        <v>54.99</v>
      </c>
      <c r="J1925" s="0">
        <v>6</v>
      </c>
    </row>
    <row r="1926" spans="1:10" customHeight="0">
      <c r="A1926" s="0">
        <f>HYPERLINK("https://dl.dropboxusercontent.com/scl/fi/ybmbudeys0bkdjs6bnker/aria.jpg?rlkey=5q9l7l2jt5kxhqh42xrac58yt&amp;dl=0","Click to download Image")</f>
      </c>
      <c r="B1926" s="0">
        <f>HYPERLINK("https://dl.dropboxusercontent.com/scl/fi/2odw75yvoyvtzh9pz2zyo/womens-size-chartsaria.jpg?rlkey=7crx8eipd4qc2m2c9odxz23gm&amp;dl=0","Click to download SizeChart")</f>
      </c>
      <c r="C1926" s="0" t="inlineStr">
        <is>
          <t>Aria Women's Reversible Quilted Sherpa Vest</t>
        </is>
      </c>
      <c r="D1926" s="0" t="inlineStr">
        <is>
          <t>'109167</t>
        </is>
      </c>
      <c r="E1926" s="0" t="inlineStr">
        <is>
          <t>UNI ARIA:109167B-M</t>
        </is>
      </c>
      <c r="F1926" s="0" t="inlineStr">
        <is>
          <t>'800109167020</t>
        </is>
      </c>
      <c r="G1926" s="0" t="inlineStr">
        <is>
          <t>WOMENS</t>
        </is>
      </c>
      <c r="H1926" s="0" t="inlineStr">
        <is>
          <t>M</t>
        </is>
      </c>
      <c r="I1926" s="0">
        <v>54.99</v>
      </c>
      <c r="J1926" s="0">
        <v>17</v>
      </c>
    </row>
    <row r="1927" spans="1:10" customHeight="0">
      <c r="A1927" s="0">
        <f>HYPERLINK("https://dl.dropboxusercontent.com/scl/fi/ybmbudeys0bkdjs6bnker/aria.jpg?rlkey=5q9l7l2jt5kxhqh42xrac58yt&amp;dl=0","Click to download Image")</f>
      </c>
      <c r="B1927" s="0">
        <f>HYPERLINK("https://dl.dropboxusercontent.com/scl/fi/2odw75yvoyvtzh9pz2zyo/womens-size-chartsaria.jpg?rlkey=7crx8eipd4qc2m2c9odxz23gm&amp;dl=0","Click to download SizeChart")</f>
      </c>
      <c r="C1927" s="0" t="inlineStr">
        <is>
          <t>Aria Women's Reversible Quilted Sherpa Vest</t>
        </is>
      </c>
      <c r="D1927" s="0" t="inlineStr">
        <is>
          <t>'109167</t>
        </is>
      </c>
      <c r="E1927" s="0" t="inlineStr">
        <is>
          <t>UNI ARIA:109167C-L</t>
        </is>
      </c>
      <c r="F1927" s="0" t="inlineStr">
        <is>
          <t>'800109167037</t>
        </is>
      </c>
      <c r="G1927" s="0" t="inlineStr">
        <is>
          <t>WOMENS</t>
        </is>
      </c>
      <c r="H1927" s="0" t="inlineStr">
        <is>
          <t>L</t>
        </is>
      </c>
      <c r="I1927" s="0">
        <v>54.99</v>
      </c>
      <c r="J1927" s="0">
        <v>10</v>
      </c>
    </row>
    <row r="1928" spans="1:10" customHeight="0">
      <c r="A1928" s="0">
        <f>HYPERLINK("https://dl.dropboxusercontent.com/scl/fi/ybmbudeys0bkdjs6bnker/aria.jpg?rlkey=5q9l7l2jt5kxhqh42xrac58yt&amp;dl=0","Click to download Image")</f>
      </c>
      <c r="B1928" s="0">
        <f>HYPERLINK("https://dl.dropboxusercontent.com/scl/fi/2odw75yvoyvtzh9pz2zyo/womens-size-chartsaria.jpg?rlkey=7crx8eipd4qc2m2c9odxz23gm&amp;dl=0","Click to download SizeChart")</f>
      </c>
      <c r="C1928" s="0" t="inlineStr">
        <is>
          <t>Aria Women's Reversible Quilted Sherpa Vest</t>
        </is>
      </c>
      <c r="D1928" s="0" t="inlineStr">
        <is>
          <t>'109167</t>
        </is>
      </c>
      <c r="E1928" s="0" t="inlineStr">
        <is>
          <t>UNI ARIA:109167D-XL</t>
        </is>
      </c>
      <c r="F1928" s="0" t="inlineStr">
        <is>
          <t>'800109167044</t>
        </is>
      </c>
      <c r="G1928" s="0" t="inlineStr">
        <is>
          <t>WOMENS</t>
        </is>
      </c>
      <c r="H1928" s="0" t="inlineStr">
        <is>
          <t>XL</t>
        </is>
      </c>
      <c r="I1928" s="0">
        <v>54.99</v>
      </c>
      <c r="J1928" s="0">
        <v>5</v>
      </c>
    </row>
    <row r="1929" spans="1:10" customHeight="0">
      <c r="A1929" s="0">
        <f>HYPERLINK("https://dl.dropboxusercontent.com/scl/fi/ybmbudeys0bkdjs6bnker/aria.jpg?rlkey=5q9l7l2jt5kxhqh42xrac58yt&amp;dl=0","Click to download Image")</f>
      </c>
      <c r="B1929" s="0">
        <f>HYPERLINK("https://dl.dropboxusercontent.com/scl/fi/2odw75yvoyvtzh9pz2zyo/womens-size-chartsaria.jpg?rlkey=7crx8eipd4qc2m2c9odxz23gm&amp;dl=0","Click to download SizeChart")</f>
      </c>
      <c r="C1929" s="0" t="inlineStr">
        <is>
          <t>Aria Women's Reversible Quilted Sherpa Vest</t>
        </is>
      </c>
      <c r="D1929" s="0" t="inlineStr">
        <is>
          <t>'109167</t>
        </is>
      </c>
      <c r="E1929" s="0" t="inlineStr">
        <is>
          <t>UNI ARIA:109167E-2XL</t>
        </is>
      </c>
      <c r="F1929" s="0" t="inlineStr">
        <is>
          <t>'800109167051</t>
        </is>
      </c>
      <c r="G1929" s="0" t="inlineStr">
        <is>
          <t>WOMENS</t>
        </is>
      </c>
      <c r="H1929" s="0" t="inlineStr">
        <is>
          <t>2XL</t>
        </is>
      </c>
      <c r="I1929" s="0">
        <v>56.99</v>
      </c>
      <c r="J1929" s="0">
        <v>4</v>
      </c>
    </row>
    <row r="1930" spans="1:10" customHeight="0">
      <c r="A1930" s="0">
        <f>HYPERLINK("https://dl.dropboxusercontent.com/scl/fi/ybmbudeys0bkdjs6bnker/aria.jpg?rlkey=5q9l7l2jt5kxhqh42xrac58yt&amp;dl=0","Click to download Image")</f>
      </c>
      <c r="B1930" s="0">
        <f>HYPERLINK("https://dl.dropboxusercontent.com/scl/fi/2odw75yvoyvtzh9pz2zyo/womens-size-chartsaria.jpg?rlkey=7crx8eipd4qc2m2c9odxz23gm&amp;dl=0","Click to download SizeChart")</f>
      </c>
      <c r="C1930" s="0" t="inlineStr">
        <is>
          <t>Aria Women's Reversible Quilted Sherpa Vest</t>
        </is>
      </c>
      <c r="D1930" s="0" t="inlineStr">
        <is>
          <t>'109167</t>
        </is>
      </c>
      <c r="E1930" s="0" t="inlineStr">
        <is>
          <t>UNI ARIA:109167F-3XL</t>
        </is>
      </c>
      <c r="F1930" s="0" t="inlineStr">
        <is>
          <t>'800109167068</t>
        </is>
      </c>
      <c r="G1930" s="0" t="inlineStr">
        <is>
          <t>WOMENS</t>
        </is>
      </c>
      <c r="H1930" s="0" t="inlineStr">
        <is>
          <t>3XL</t>
        </is>
      </c>
      <c r="I1930" s="0">
        <v>56.99</v>
      </c>
      <c r="J1930" s="0">
        <v>2</v>
      </c>
    </row>
    <row r="1931" spans="1:10" customHeight="0">
      <c r="A1931" s="0">
        <f>HYPERLINK("https://dl.dropboxusercontent.com/scl/fi/drs1zkbfmqmd84rwjaw93/108950f05380.jpg?rlkey=34gkgcrr61w8j9atmc3x79mx2&amp;dl=0","Click to download Image")</f>
      </c>
      <c r="B1931" s="0">
        <f>HYPERLINK("https://dl.dropboxusercontent.com/scl/fi/e7bua4scymm197x6zzqma/8-19womens-fitted.jpg?rlkey=73nlt15s36tolq5x8dd8ul4in&amp;dl=0","Click to download SizeChart")</f>
      </c>
      <c r="C1931" s="0" t="inlineStr">
        <is>
          <t>Eliza Women's Off Shoulder Long Sleeve Shirt</t>
        </is>
      </c>
      <c r="D1931" s="0" t="inlineStr">
        <is>
          <t>'108950</t>
        </is>
      </c>
      <c r="E1931" s="0" t="inlineStr">
        <is>
          <t>UNI ELIZA:108950A-S</t>
        </is>
      </c>
      <c r="F1931" s="0" t="inlineStr">
        <is>
          <t>'800108950012</t>
        </is>
      </c>
      <c r="G1931" s="0" t="inlineStr">
        <is>
          <t>WOMENS</t>
        </is>
      </c>
      <c r="H1931" s="0" t="inlineStr">
        <is>
          <t>S</t>
        </is>
      </c>
      <c r="I1931" s="0">
        <v>42.99</v>
      </c>
      <c r="J1931" s="0">
        <v>8</v>
      </c>
    </row>
    <row r="1932" spans="1:10" customHeight="0">
      <c r="A1932" s="0">
        <f>HYPERLINK("https://dl.dropboxusercontent.com/scl/fi/drs1zkbfmqmd84rwjaw93/108950f05380.jpg?rlkey=34gkgcrr61w8j9atmc3x79mx2&amp;dl=0","Click to download Image")</f>
      </c>
      <c r="B1932" s="0">
        <f>HYPERLINK("https://dl.dropboxusercontent.com/scl/fi/e7bua4scymm197x6zzqma/8-19womens-fitted.jpg?rlkey=73nlt15s36tolq5x8dd8ul4in&amp;dl=0","Click to download SizeChart")</f>
      </c>
      <c r="C1932" s="0" t="inlineStr">
        <is>
          <t>Eliza Women's Off Shoulder Long Sleeve Shirt</t>
        </is>
      </c>
      <c r="D1932" s="0" t="inlineStr">
        <is>
          <t>'108950</t>
        </is>
      </c>
      <c r="E1932" s="0" t="inlineStr">
        <is>
          <t>UNI ELIZA:108950B-M</t>
        </is>
      </c>
      <c r="F1932" s="0" t="inlineStr">
        <is>
          <t>'800108950029</t>
        </is>
      </c>
      <c r="G1932" s="0" t="inlineStr">
        <is>
          <t>WOMENS</t>
        </is>
      </c>
      <c r="H1932" s="0" t="inlineStr">
        <is>
          <t>M</t>
        </is>
      </c>
      <c r="I1932" s="0">
        <v>42.99</v>
      </c>
      <c r="J1932" s="0">
        <v>12</v>
      </c>
    </row>
    <row r="1933" spans="1:10" customHeight="0">
      <c r="A1933" s="0">
        <f>HYPERLINK("https://dl.dropboxusercontent.com/scl/fi/drs1zkbfmqmd84rwjaw93/108950f05380.jpg?rlkey=34gkgcrr61w8j9atmc3x79mx2&amp;dl=0","Click to download Image")</f>
      </c>
      <c r="B1933" s="0">
        <f>HYPERLINK("https://dl.dropboxusercontent.com/scl/fi/e7bua4scymm197x6zzqma/8-19womens-fitted.jpg?rlkey=73nlt15s36tolq5x8dd8ul4in&amp;dl=0","Click to download SizeChart")</f>
      </c>
      <c r="C1933" s="0" t="inlineStr">
        <is>
          <t>Eliza Women's Off Shoulder Long Sleeve Shirt</t>
        </is>
      </c>
      <c r="D1933" s="0" t="inlineStr">
        <is>
          <t>'108950</t>
        </is>
      </c>
      <c r="E1933" s="0" t="inlineStr">
        <is>
          <t>UNI ELIZA:108950C-L</t>
        </is>
      </c>
      <c r="F1933" s="0" t="inlineStr">
        <is>
          <t>'800108950036</t>
        </is>
      </c>
      <c r="G1933" s="0" t="inlineStr">
        <is>
          <t>WOMENS</t>
        </is>
      </c>
      <c r="H1933" s="0" t="inlineStr">
        <is>
          <t>L</t>
        </is>
      </c>
      <c r="I1933" s="0">
        <v>42.99</v>
      </c>
      <c r="J1933" s="0">
        <v>12</v>
      </c>
    </row>
    <row r="1934" spans="1:10" customHeight="0">
      <c r="A1934" s="0">
        <f>HYPERLINK("https://dl.dropboxusercontent.com/scl/fi/drs1zkbfmqmd84rwjaw93/108950f05380.jpg?rlkey=34gkgcrr61w8j9atmc3x79mx2&amp;dl=0","Click to download Image")</f>
      </c>
      <c r="B1934" s="0">
        <f>HYPERLINK("https://dl.dropboxusercontent.com/scl/fi/e7bua4scymm197x6zzqma/8-19womens-fitted.jpg?rlkey=73nlt15s36tolq5x8dd8ul4in&amp;dl=0","Click to download SizeChart")</f>
      </c>
      <c r="C1934" s="0" t="inlineStr">
        <is>
          <t>Eliza Women's Off Shoulder Long Sleeve Shirt</t>
        </is>
      </c>
      <c r="D1934" s="0" t="inlineStr">
        <is>
          <t>'108950</t>
        </is>
      </c>
      <c r="E1934" s="0" t="inlineStr">
        <is>
          <t>UNI ELIZA:108950D-XL</t>
        </is>
      </c>
      <c r="F1934" s="0" t="inlineStr">
        <is>
          <t>'800108950043</t>
        </is>
      </c>
      <c r="G1934" s="0" t="inlineStr">
        <is>
          <t>WOMENS</t>
        </is>
      </c>
      <c r="H1934" s="0" t="inlineStr">
        <is>
          <t>XL</t>
        </is>
      </c>
      <c r="I1934" s="0">
        <v>42.99</v>
      </c>
      <c r="J1934" s="0">
        <v>8</v>
      </c>
    </row>
    <row r="1935" spans="1:10" customHeight="0">
      <c r="A1935" s="0">
        <f>HYPERLINK("https://dl.dropboxusercontent.com/scl/fi/drs1zkbfmqmd84rwjaw93/108950f05380.jpg?rlkey=34gkgcrr61w8j9atmc3x79mx2&amp;dl=0","Click to download Image")</f>
      </c>
      <c r="B1935" s="0">
        <f>HYPERLINK("https://dl.dropboxusercontent.com/scl/fi/e7bua4scymm197x6zzqma/8-19womens-fitted.jpg?rlkey=73nlt15s36tolq5x8dd8ul4in&amp;dl=0","Click to download SizeChart")</f>
      </c>
      <c r="C1935" s="0" t="inlineStr">
        <is>
          <t>Eliza Women's Off Shoulder Long Sleeve Shirt</t>
        </is>
      </c>
      <c r="D1935" s="0" t="inlineStr">
        <is>
          <t>'108950</t>
        </is>
      </c>
      <c r="E1935" s="0" t="inlineStr">
        <is>
          <t>UNI ELIZA:108950E-2XL</t>
        </is>
      </c>
      <c r="F1935" s="0" t="inlineStr">
        <is>
          <t>'800108950050</t>
        </is>
      </c>
      <c r="G1935" s="0" t="inlineStr">
        <is>
          <t>WOMENS</t>
        </is>
      </c>
      <c r="H1935" s="0" t="inlineStr">
        <is>
          <t>2XL</t>
        </is>
      </c>
      <c r="I1935" s="0">
        <v>44.99</v>
      </c>
      <c r="J1935" s="0">
        <v>8</v>
      </c>
    </row>
    <row r="1936" spans="1:10" customHeight="0">
      <c r="A1936" s="0">
        <f>HYPERLINK("https://dl.dropboxusercontent.com/scl/fi/drs1zkbfmqmd84rwjaw93/108950f05380.jpg?rlkey=34gkgcrr61w8j9atmc3x79mx2&amp;dl=0","Click to download Image")</f>
      </c>
      <c r="B1936" s="0">
        <f>HYPERLINK("https://dl.dropboxusercontent.com/scl/fi/e7bua4scymm197x6zzqma/8-19womens-fitted.jpg?rlkey=73nlt15s36tolq5x8dd8ul4in&amp;dl=0","Click to download SizeChart")</f>
      </c>
      <c r="C1936" s="0" t="inlineStr">
        <is>
          <t>Eliza Women's Off Shoulder Long Sleeve Shirt</t>
        </is>
      </c>
      <c r="D1936" s="0" t="inlineStr">
        <is>
          <t>'108950</t>
        </is>
      </c>
      <c r="E1936" s="0" t="inlineStr">
        <is>
          <t>UNI ELIZA:108950F-3XL</t>
        </is>
      </c>
      <c r="F1936" s="0" t="inlineStr">
        <is>
          <t>'800108950067</t>
        </is>
      </c>
      <c r="G1936" s="0" t="inlineStr">
        <is>
          <t>WOMENS</t>
        </is>
      </c>
      <c r="H1936" s="0" t="inlineStr">
        <is>
          <t>3XL</t>
        </is>
      </c>
      <c r="I1936" s="0">
        <v>44.99</v>
      </c>
      <c r="J1936" s="0">
        <v>2</v>
      </c>
    </row>
    <row r="1937" spans="1:10" customHeight="0">
      <c r="A1937" s="0">
        <f>HYPERLINK("https://dl.dropboxusercontent.com/scl/fi/chzg51bgzwp8ris8q0qql/113839af.jpg?rlkey=bfjm6n1mjrlnr8x0p4in3dnjf&amp;dl=0","Click to download Image")</f>
      </c>
      <c r="C1937" s="0" t="inlineStr">
        <is>
          <t>Love Cotton Cap</t>
        </is>
      </c>
      <c r="D1937" s="0" t="inlineStr">
        <is>
          <t>'113839</t>
        </is>
      </c>
      <c r="E1937" s="0" t="inlineStr">
        <is>
          <t>UNI LOVE WHITE:113839</t>
        </is>
      </c>
      <c r="F1937" s="0" t="inlineStr">
        <is>
          <t>'702113839019</t>
        </is>
      </c>
      <c r="G1937" s="0" t="inlineStr">
        <is>
          <t>WOMENS</t>
        </is>
      </c>
      <c r="I1937" s="0">
        <v>12.99</v>
      </c>
      <c r="J1937" s="0">
        <v>84</v>
      </c>
    </row>
    <row r="1938" spans="1:10" customHeight="0">
      <c r="A1938" s="0">
        <f>HYPERLINK("https://dl.dropboxusercontent.com/scl/fi/me99rzr85ugwydg7rhw06/113829af.jpg?rlkey=kcgdtg3a4i7idd8773v2zfv0k&amp;dl=0","Click to download Image")</f>
      </c>
      <c r="C1938" s="0" t="inlineStr">
        <is>
          <t>Love Knit Beanie</t>
        </is>
      </c>
      <c r="D1938" s="0" t="inlineStr">
        <is>
          <t>'113829</t>
        </is>
      </c>
      <c r="E1938" s="0" t="inlineStr">
        <is>
          <t>UNI LOVE BEANIE:113829</t>
        </is>
      </c>
      <c r="F1938" s="0" t="inlineStr">
        <is>
          <t>'702113829010</t>
        </is>
      </c>
      <c r="G1938" s="0" t="inlineStr">
        <is>
          <t>WOMENS</t>
        </is>
      </c>
      <c r="I1938" s="0">
        <v>12.99</v>
      </c>
      <c r="J1938" s="0">
        <v>78</v>
      </c>
    </row>
    <row r="1939" spans="1:10" customHeight="0">
      <c r="A1939" s="0">
        <f>HYPERLINK("https://dl.dropboxusercontent.com/scl/fi/xl61uxwysqlwh17s3lxr4/113832f.jpg?rlkey=fgs1uwz6igh84upjbup10v2o8&amp;dl=0","Click to download Image")</f>
      </c>
      <c r="C1939" s="0" t="inlineStr">
        <is>
          <t>Cable Knit Heart Beanie</t>
        </is>
      </c>
      <c r="D1939" s="0" t="inlineStr">
        <is>
          <t>'113832</t>
        </is>
      </c>
      <c r="E1939" s="0" t="inlineStr">
        <is>
          <t>UNI HEART RED BEANIE:113832</t>
        </is>
      </c>
      <c r="F1939" s="0" t="inlineStr">
        <is>
          <t>'702113832010</t>
        </is>
      </c>
      <c r="G1939" s="0" t="inlineStr">
        <is>
          <t>WOMENS</t>
        </is>
      </c>
      <c r="I1939" s="0">
        <v>12.99</v>
      </c>
      <c r="J1939" s="0">
        <v>84</v>
      </c>
    </row>
    <row r="1940" spans="1:10" customHeight="0">
      <c r="A1940" s="0">
        <f>HYPERLINK("https://dl.dropboxusercontent.com/scl/fi/exp1hueycw8ujrhzl3sqj/108956f17623.jpg?rlkey=8c5szb2f1q4efega49kl207q9&amp;dl=0","Click to download Image")</f>
      </c>
      <c r="B1940" s="0">
        <f>HYPERLINK("https://dl.dropboxusercontent.com/scl/fi/jaoohvz0bo48cnwwumg62/8-19womens-fitted.jpg?rlkey=6y6r44srifpjz3a8epss8z98s&amp;dl=0","Click to download SizeChart")</f>
      </c>
      <c r="C1940" s="0" t="inlineStr">
        <is>
          <t>Jacqueline Women's Quilted Puffer Jacket</t>
        </is>
      </c>
      <c r="D1940" s="0" t="inlineStr">
        <is>
          <t>'108956</t>
        </is>
      </c>
      <c r="E1940" s="0" t="inlineStr">
        <is>
          <t>UNI JACQUELINE:108956A-S</t>
        </is>
      </c>
      <c r="F1940" s="0" t="inlineStr">
        <is>
          <t>'800108956014</t>
        </is>
      </c>
      <c r="G1940" s="0" t="inlineStr">
        <is>
          <t>WOMENS</t>
        </is>
      </c>
      <c r="H1940" s="0" t="inlineStr">
        <is>
          <t>S</t>
        </is>
      </c>
      <c r="I1940" s="0">
        <v>129.99</v>
      </c>
      <c r="J1940" s="0">
        <v>2</v>
      </c>
    </row>
    <row r="1941" spans="1:10" customHeight="0">
      <c r="A1941" s="0">
        <f>HYPERLINK("https://dl.dropboxusercontent.com/scl/fi/exp1hueycw8ujrhzl3sqj/108956f17623.jpg?rlkey=8c5szb2f1q4efega49kl207q9&amp;dl=0","Click to download Image")</f>
      </c>
      <c r="B1941" s="0">
        <f>HYPERLINK("https://dl.dropboxusercontent.com/scl/fi/jaoohvz0bo48cnwwumg62/8-19womens-fitted.jpg?rlkey=6y6r44srifpjz3a8epss8z98s&amp;dl=0","Click to download SizeChart")</f>
      </c>
      <c r="C1941" s="0" t="inlineStr">
        <is>
          <t>Jacqueline Women's Quilted Puffer Jacket</t>
        </is>
      </c>
      <c r="D1941" s="0" t="inlineStr">
        <is>
          <t>'108956</t>
        </is>
      </c>
      <c r="E1941" s="0" t="inlineStr">
        <is>
          <t>UNI JACQUELINE:108956B-M</t>
        </is>
      </c>
      <c r="F1941" s="0" t="inlineStr">
        <is>
          <t>'800108956021</t>
        </is>
      </c>
      <c r="G1941" s="0" t="inlineStr">
        <is>
          <t>WOMENS</t>
        </is>
      </c>
      <c r="H1941" s="0" t="inlineStr">
        <is>
          <t>M</t>
        </is>
      </c>
      <c r="I1941" s="0">
        <v>129.99</v>
      </c>
      <c r="J1941" s="0">
        <v>5</v>
      </c>
    </row>
    <row r="1942" spans="1:10" customHeight="0">
      <c r="A1942" s="0">
        <f>HYPERLINK("https://dl.dropboxusercontent.com/scl/fi/exp1hueycw8ujrhzl3sqj/108956f17623.jpg?rlkey=8c5szb2f1q4efega49kl207q9&amp;dl=0","Click to download Image")</f>
      </c>
      <c r="B1942" s="0">
        <f>HYPERLINK("https://dl.dropboxusercontent.com/scl/fi/jaoohvz0bo48cnwwumg62/8-19womens-fitted.jpg?rlkey=6y6r44srifpjz3a8epss8z98s&amp;dl=0","Click to download SizeChart")</f>
      </c>
      <c r="C1942" s="0" t="inlineStr">
        <is>
          <t>Jacqueline Women's Quilted Puffer Jacket</t>
        </is>
      </c>
      <c r="D1942" s="0" t="inlineStr">
        <is>
          <t>'108956</t>
        </is>
      </c>
      <c r="E1942" s="0" t="inlineStr">
        <is>
          <t>UNI JACQUELINE:108956C-L</t>
        </is>
      </c>
      <c r="F1942" s="0" t="inlineStr">
        <is>
          <t>'800108956038</t>
        </is>
      </c>
      <c r="G1942" s="0" t="inlineStr">
        <is>
          <t>WOMENS</t>
        </is>
      </c>
      <c r="H1942" s="0" t="inlineStr">
        <is>
          <t>L</t>
        </is>
      </c>
      <c r="I1942" s="0">
        <v>129.99</v>
      </c>
      <c r="J1942" s="0">
        <v>4</v>
      </c>
    </row>
    <row r="1943" spans="1:10" customHeight="0">
      <c r="A1943" s="0">
        <f>HYPERLINK("https://dl.dropboxusercontent.com/scl/fi/exp1hueycw8ujrhzl3sqj/108956f17623.jpg?rlkey=8c5szb2f1q4efega49kl207q9&amp;dl=0","Click to download Image")</f>
      </c>
      <c r="B1943" s="0">
        <f>HYPERLINK("https://dl.dropboxusercontent.com/scl/fi/jaoohvz0bo48cnwwumg62/8-19womens-fitted.jpg?rlkey=6y6r44srifpjz3a8epss8z98s&amp;dl=0","Click to download SizeChart")</f>
      </c>
      <c r="C1943" s="0" t="inlineStr">
        <is>
          <t>Jacqueline Women's Quilted Puffer Jacket</t>
        </is>
      </c>
      <c r="D1943" s="0" t="inlineStr">
        <is>
          <t>'108956</t>
        </is>
      </c>
      <c r="E1943" s="0" t="inlineStr">
        <is>
          <t>UNI JACQUELINE:108956D-XL</t>
        </is>
      </c>
      <c r="F1943" s="0" t="inlineStr">
        <is>
          <t>'800108956045</t>
        </is>
      </c>
      <c r="G1943" s="0" t="inlineStr">
        <is>
          <t>WOMENS</t>
        </is>
      </c>
      <c r="H1943" s="0" t="inlineStr">
        <is>
          <t>XL</t>
        </is>
      </c>
      <c r="I1943" s="0">
        <v>129.99</v>
      </c>
      <c r="J1943" s="0">
        <v>3</v>
      </c>
    </row>
    <row r="1944" spans="1:10" customHeight="0">
      <c r="A1944" s="0">
        <f>HYPERLINK("https://dl.dropboxusercontent.com/scl/fi/exp1hueycw8ujrhzl3sqj/108956f17623.jpg?rlkey=8c5szb2f1q4efega49kl207q9&amp;dl=0","Click to download Image")</f>
      </c>
      <c r="B1944" s="0">
        <f>HYPERLINK("https://dl.dropboxusercontent.com/scl/fi/jaoohvz0bo48cnwwumg62/8-19womens-fitted.jpg?rlkey=6y6r44srifpjz3a8epss8z98s&amp;dl=0","Click to download SizeChart")</f>
      </c>
      <c r="C1944" s="0" t="inlineStr">
        <is>
          <t>Jacqueline Women's Quilted Puffer Jacket</t>
        </is>
      </c>
      <c r="D1944" s="0" t="inlineStr">
        <is>
          <t>'108956</t>
        </is>
      </c>
      <c r="E1944" s="0" t="inlineStr">
        <is>
          <t>UNI JACQUELINE:108956E-2XL</t>
        </is>
      </c>
      <c r="F1944" s="0" t="inlineStr">
        <is>
          <t>'800108956052</t>
        </is>
      </c>
      <c r="G1944" s="0" t="inlineStr">
        <is>
          <t>WOMENS</t>
        </is>
      </c>
      <c r="H1944" s="0" t="inlineStr">
        <is>
          <t>2XL</t>
        </is>
      </c>
      <c r="I1944" s="0">
        <v>131.99</v>
      </c>
      <c r="J1944" s="0">
        <v>0</v>
      </c>
    </row>
    <row r="1945" spans="1:10" customHeight="0">
      <c r="A1945" s="0">
        <f>HYPERLINK("https://dl.dropboxusercontent.com/scl/fi/exp1hueycw8ujrhzl3sqj/108956f17623.jpg?rlkey=8c5szb2f1q4efega49kl207q9&amp;dl=0","Click to download Image")</f>
      </c>
      <c r="B1945" s="0">
        <f>HYPERLINK("https://dl.dropboxusercontent.com/scl/fi/jaoohvz0bo48cnwwumg62/8-19womens-fitted.jpg?rlkey=6y6r44srifpjz3a8epss8z98s&amp;dl=0","Click to download SizeChart")</f>
      </c>
      <c r="C1945" s="0" t="inlineStr">
        <is>
          <t>Jacqueline Women's Quilted Puffer Jacket</t>
        </is>
      </c>
      <c r="D1945" s="0" t="inlineStr">
        <is>
          <t>'108956</t>
        </is>
      </c>
      <c r="E1945" s="0" t="inlineStr">
        <is>
          <t>UNI JACQUELINE:108956F-3XL</t>
        </is>
      </c>
      <c r="F1945" s="0" t="inlineStr">
        <is>
          <t>'800108956069</t>
        </is>
      </c>
      <c r="G1945" s="0" t="inlineStr">
        <is>
          <t>WOMENS</t>
        </is>
      </c>
      <c r="H1945" s="0" t="inlineStr">
        <is>
          <t>3XL</t>
        </is>
      </c>
      <c r="I1945" s="0">
        <v>131.99</v>
      </c>
      <c r="J1945" s="0">
        <v>0</v>
      </c>
    </row>
    <row r="1946" spans="1:10" customHeight="0">
      <c r="A1946" s="0">
        <f>HYPERLINK("https://dl.dropboxusercontent.com/scl/fi/pdl5ku9b8z9ozzfg4u43h/113842af.jpg?rlkey=g155d7rwxw8b1o1qklzbw041g&amp;dl=0","Click to download Image")</f>
      </c>
      <c r="C1946" s="0" t="inlineStr">
        <is>
          <t>Heart Cotton Cap</t>
        </is>
      </c>
      <c r="D1946" s="0" t="inlineStr">
        <is>
          <t>'113842</t>
        </is>
      </c>
      <c r="E1946" s="0" t="inlineStr">
        <is>
          <t>UNI BLACK HEART:113842</t>
        </is>
      </c>
      <c r="F1946" s="0" t="inlineStr">
        <is>
          <t>'702113842019</t>
        </is>
      </c>
      <c r="G1946" s="0" t="inlineStr">
        <is>
          <t>WOMENS</t>
        </is>
      </c>
      <c r="H1946" s="0" t="inlineStr">
        <is>
          <t>WOMENS</t>
        </is>
      </c>
      <c r="I1946" s="0">
        <v>12.99</v>
      </c>
      <c r="J1946" s="0">
        <v>72</v>
      </c>
    </row>
    <row r="1947" spans="1:10" customHeight="0">
      <c r="A1947" s="0">
        <f>HYPERLINK("https://dl.dropboxusercontent.com/scl/fi/2tble3knxvg7bc3hd1yy0/kathleen-02.jpg?rlkey=wttxlmhgj3cylbclx8k7pxoj0&amp;dl=0","Click to download Image")</f>
      </c>
      <c r="B1947" s="0">
        <f>HYPERLINK("https://dl.dropboxusercontent.com/scl/fi/h7dq7bbx8wux1zwt32ss8/womens-long-sleeve-size-chartskathleen.jpg?rlkey=cknr2u52cv2j5eg46x5slotp2&amp;dl=0","Click to download SizeChart")</f>
      </c>
      <c r="C1947" s="0" t="inlineStr">
        <is>
          <t>Kathleen Women's Cold Shoulder Long Sleeve Shirt</t>
        </is>
      </c>
      <c r="D1947" s="0" t="inlineStr">
        <is>
          <t>'104640</t>
        </is>
      </c>
      <c r="E1947" s="0" t="inlineStr">
        <is>
          <t>KATHLEEN:104640A-S</t>
        </is>
      </c>
      <c r="F1947" s="0" t="inlineStr">
        <is>
          <t>'000000000000</t>
        </is>
      </c>
      <c r="G1947" s="0" t="inlineStr">
        <is>
          <t>WOMENS</t>
        </is>
      </c>
      <c r="H1947" s="0" t="inlineStr">
        <is>
          <t>S</t>
        </is>
      </c>
      <c r="I1947" s="0">
        <v>39.99</v>
      </c>
      <c r="J1947" s="0">
        <v>15</v>
      </c>
    </row>
    <row r="1948" spans="1:10" customHeight="0">
      <c r="A1948" s="0">
        <f>HYPERLINK("https://dl.dropboxusercontent.com/scl/fi/2tble3knxvg7bc3hd1yy0/kathleen-02.jpg?rlkey=wttxlmhgj3cylbclx8k7pxoj0&amp;dl=0","Click to download Image")</f>
      </c>
      <c r="B1948" s="0">
        <f>HYPERLINK("https://dl.dropboxusercontent.com/scl/fi/h7dq7bbx8wux1zwt32ss8/womens-long-sleeve-size-chartskathleen.jpg?rlkey=cknr2u52cv2j5eg46x5slotp2&amp;dl=0","Click to download SizeChart")</f>
      </c>
      <c r="C1948" s="0" t="inlineStr">
        <is>
          <t>Kathleen Women's Cold Shoulder Long Sleeve Shirt</t>
        </is>
      </c>
      <c r="D1948" s="0" t="inlineStr">
        <is>
          <t>'104640</t>
        </is>
      </c>
      <c r="E1948" s="0" t="inlineStr">
        <is>
          <t>KATHLEEN:104640B-M</t>
        </is>
      </c>
      <c r="F1948" s="0" t="inlineStr">
        <is>
          <t>'000000000000</t>
        </is>
      </c>
      <c r="G1948" s="0" t="inlineStr">
        <is>
          <t>WOMENS</t>
        </is>
      </c>
      <c r="H1948" s="0" t="inlineStr">
        <is>
          <t>M</t>
        </is>
      </c>
      <c r="I1948" s="0">
        <v>39.99</v>
      </c>
      <c r="J1948" s="0">
        <v>19</v>
      </c>
    </row>
    <row r="1949" spans="1:10" customHeight="0">
      <c r="A1949" s="0">
        <f>HYPERLINK("https://dl.dropboxusercontent.com/scl/fi/2tble3knxvg7bc3hd1yy0/kathleen-02.jpg?rlkey=wttxlmhgj3cylbclx8k7pxoj0&amp;dl=0","Click to download Image")</f>
      </c>
      <c r="B1949" s="0">
        <f>HYPERLINK("https://dl.dropboxusercontent.com/scl/fi/h7dq7bbx8wux1zwt32ss8/womens-long-sleeve-size-chartskathleen.jpg?rlkey=cknr2u52cv2j5eg46x5slotp2&amp;dl=0","Click to download SizeChart")</f>
      </c>
      <c r="C1949" s="0" t="inlineStr">
        <is>
          <t>Kathleen Women's Cold Shoulder Long Sleeve Shirt</t>
        </is>
      </c>
      <c r="D1949" s="0" t="inlineStr">
        <is>
          <t>'104640</t>
        </is>
      </c>
      <c r="E1949" s="0" t="inlineStr">
        <is>
          <t>KATHLEEN:104640C-L</t>
        </is>
      </c>
      <c r="F1949" s="0" t="inlineStr">
        <is>
          <t>'000000000000</t>
        </is>
      </c>
      <c r="G1949" s="0" t="inlineStr">
        <is>
          <t>WOMENS</t>
        </is>
      </c>
      <c r="H1949" s="0" t="inlineStr">
        <is>
          <t>L</t>
        </is>
      </c>
      <c r="I1949" s="0">
        <v>39.99</v>
      </c>
      <c r="J1949" s="0">
        <v>39</v>
      </c>
    </row>
    <row r="1950" spans="1:10" customHeight="0">
      <c r="A1950" s="0">
        <f>HYPERLINK("https://dl.dropboxusercontent.com/scl/fi/2tble3knxvg7bc3hd1yy0/kathleen-02.jpg?rlkey=wttxlmhgj3cylbclx8k7pxoj0&amp;dl=0","Click to download Image")</f>
      </c>
      <c r="B1950" s="0">
        <f>HYPERLINK("https://dl.dropboxusercontent.com/scl/fi/h7dq7bbx8wux1zwt32ss8/womens-long-sleeve-size-chartskathleen.jpg?rlkey=cknr2u52cv2j5eg46x5slotp2&amp;dl=0","Click to download SizeChart")</f>
      </c>
      <c r="C1950" s="0" t="inlineStr">
        <is>
          <t>Kathleen Women's Cold Shoulder Long Sleeve Shirt</t>
        </is>
      </c>
      <c r="D1950" s="0" t="inlineStr">
        <is>
          <t>'104640</t>
        </is>
      </c>
      <c r="E1950" s="0" t="inlineStr">
        <is>
          <t>KATHLEEN:104640D-XL</t>
        </is>
      </c>
      <c r="F1950" s="0" t="inlineStr">
        <is>
          <t>'000000000000</t>
        </is>
      </c>
      <c r="G1950" s="0" t="inlineStr">
        <is>
          <t>WOMENS</t>
        </is>
      </c>
      <c r="H1950" s="0" t="inlineStr">
        <is>
          <t>XL</t>
        </is>
      </c>
      <c r="I1950" s="0">
        <v>39.99</v>
      </c>
      <c r="J1950" s="0">
        <v>40</v>
      </c>
    </row>
    <row r="1951" spans="1:10" customHeight="0">
      <c r="A1951" s="0">
        <f>HYPERLINK("https://dl.dropboxusercontent.com/scl/fi/2tble3knxvg7bc3hd1yy0/kathleen-02.jpg?rlkey=wttxlmhgj3cylbclx8k7pxoj0&amp;dl=0","Click to download Image")</f>
      </c>
      <c r="B1951" s="0">
        <f>HYPERLINK("https://dl.dropboxusercontent.com/scl/fi/h7dq7bbx8wux1zwt32ss8/womens-long-sleeve-size-chartskathleen.jpg?rlkey=cknr2u52cv2j5eg46x5slotp2&amp;dl=0","Click to download SizeChart")</f>
      </c>
      <c r="C1951" s="0" t="inlineStr">
        <is>
          <t>Kathleen Women's Cold Shoulder Long Sleeve Shirt</t>
        </is>
      </c>
      <c r="D1951" s="0" t="inlineStr">
        <is>
          <t>'104640</t>
        </is>
      </c>
      <c r="E1951" s="0" t="inlineStr">
        <is>
          <t>KATHLEEN:104640E-2XL</t>
        </is>
      </c>
      <c r="F1951" s="0" t="inlineStr">
        <is>
          <t>'000000000000</t>
        </is>
      </c>
      <c r="G1951" s="0" t="inlineStr">
        <is>
          <t>WOMENS</t>
        </is>
      </c>
      <c r="H1951" s="0" t="inlineStr">
        <is>
          <t>2XL</t>
        </is>
      </c>
      <c r="I1951" s="0">
        <v>41.99</v>
      </c>
      <c r="J1951" s="0">
        <v>18</v>
      </c>
    </row>
    <row r="1952" spans="1:10" customHeight="0">
      <c r="A1952" s="0">
        <f>HYPERLINK("https://dl.dropboxusercontent.com/scl/fi/2tble3knxvg7bc3hd1yy0/kathleen-02.jpg?rlkey=wttxlmhgj3cylbclx8k7pxoj0&amp;dl=0","Click to download Image")</f>
      </c>
      <c r="B1952" s="0">
        <f>HYPERLINK("https://dl.dropboxusercontent.com/scl/fi/h7dq7bbx8wux1zwt32ss8/womens-long-sleeve-size-chartskathleen.jpg?rlkey=cknr2u52cv2j5eg46x5slotp2&amp;dl=0","Click to download SizeChart")</f>
      </c>
      <c r="C1952" s="0" t="inlineStr">
        <is>
          <t>Kathleen Women's Cold Shoulder Long Sleeve Shirt</t>
        </is>
      </c>
      <c r="D1952" s="0" t="inlineStr">
        <is>
          <t>'104640</t>
        </is>
      </c>
      <c r="E1952" s="0" t="inlineStr">
        <is>
          <t>KATHLEEN:104640F-3XL</t>
        </is>
      </c>
      <c r="F1952" s="0" t="inlineStr">
        <is>
          <t>'000000000000</t>
        </is>
      </c>
      <c r="G1952" s="0" t="inlineStr">
        <is>
          <t>WOMENS</t>
        </is>
      </c>
      <c r="H1952" s="0" t="inlineStr">
        <is>
          <t>3XL</t>
        </is>
      </c>
      <c r="I1952" s="0">
        <v>41.99</v>
      </c>
      <c r="J1952" s="0">
        <v>13</v>
      </c>
    </row>
    <row r="1953" spans="1:10" customHeight="0">
      <c r="A1953" s="0">
        <f>HYPERLINK("https://dl.dropboxusercontent.com/scl/fi/fg77gf3gnkkonj9atsxb3/100035af.jpg?rlkey=1lvfguylr86ugon756aqborbo&amp;dl=0","Click to download Image")</f>
      </c>
      <c r="C1953" s="0" t="inlineStr">
        <is>
          <t>Tessa Women's Cap</t>
        </is>
      </c>
      <c r="D1953" s="0" t="inlineStr">
        <is>
          <t>'100035</t>
        </is>
      </c>
      <c r="E1953" s="0" t="inlineStr">
        <is>
          <t>TESSA:100035</t>
        </is>
      </c>
      <c r="F1953" s="0" t="inlineStr">
        <is>
          <t>'000000000000</t>
        </is>
      </c>
      <c r="G1953" s="0" t="inlineStr">
        <is>
          <t>WOMENS</t>
        </is>
      </c>
      <c r="H1953" s="0" t="inlineStr">
        <is>
          <t>WOMENS</t>
        </is>
      </c>
      <c r="I1953" s="0">
        <v>18.99</v>
      </c>
      <c r="J1953" s="0">
        <v>94</v>
      </c>
    </row>
    <row r="1954" spans="1:10" customHeight="0">
      <c r="A1954" s="0">
        <f>HYPERLINK("https://dl.dropboxusercontent.com/scl/fi/s6i6y3g8oxhqwt74yr1nq/tc.jpg?rlkey=ksnvn6nvb4rw3hswnm91ufbi9&amp;dl=0","Click to download Image")</f>
      </c>
      <c r="C1954" s="0" t="inlineStr">
        <is>
          <t>TC Is My Valentine Socks</t>
        </is>
      </c>
      <c r="D1954" s="0" t="inlineStr">
        <is>
          <t>'106280</t>
        </is>
      </c>
      <c r="E1954" s="0" t="inlineStr">
        <is>
          <t>CHRIS:106280</t>
        </is>
      </c>
      <c r="F1954" s="0" t="inlineStr">
        <is>
          <t>'800106280012</t>
        </is>
      </c>
      <c r="I1954" s="0">
        <v>19.99</v>
      </c>
      <c r="J1954" s="0">
        <v>216</v>
      </c>
    </row>
    <row r="1955" spans="1:10" customHeight="0">
      <c r="A1955" s="0">
        <f>HYPERLINK("https://dl.dropboxusercontent.com/scl/fi/pg3kqrcpqe4tn8n865w4l/100161t.jpg?rlkey=t45d2z4vcelemx1nqzbjkg9q5&amp;dl=0","Click to download Image")</f>
      </c>
      <c r="C1955" s="0" t="inlineStr">
        <is>
          <t>Anderson Dad Cap</t>
        </is>
      </c>
      <c r="D1955" s="0" t="inlineStr">
        <is>
          <t>'100161</t>
        </is>
      </c>
      <c r="E1955" s="0" t="inlineStr">
        <is>
          <t>ANDERSON:100161</t>
        </is>
      </c>
      <c r="F1955" s="0" t="inlineStr">
        <is>
          <t>'070010016101</t>
        </is>
      </c>
      <c r="G1955" s="0" t="inlineStr">
        <is>
          <t>MENS</t>
        </is>
      </c>
      <c r="H1955" s="0" t="inlineStr">
        <is>
          <t>STANDARD MENS</t>
        </is>
      </c>
      <c r="I1955" s="0">
        <v>18.99</v>
      </c>
      <c r="J1955" s="0">
        <v>9</v>
      </c>
    </row>
    <row r="1956" spans="1:10" customHeight="0">
      <c r="A1956" s="0">
        <f>HYPERLINK("https://dl.dropboxusercontent.com/scl/fi/70sx5eyibdes8yu3xp9rk/jodyt.jpg?rlkey=88uv0d1udxxdunixvhaane57r&amp;dl=0","Click to download Image")</f>
      </c>
      <c r="C1956" s="0" t="inlineStr">
        <is>
          <t>Jody Youth Glow In The Dark Visor </t>
        </is>
      </c>
      <c r="D1956" s="0" t="inlineStr">
        <is>
          <t>'97846</t>
        </is>
      </c>
      <c r="E1956" s="0" t="inlineStr">
        <is>
          <t>JODY:97846</t>
        </is>
      </c>
      <c r="F1956" s="0" t="inlineStr">
        <is>
          <t>'070009784601</t>
        </is>
      </c>
      <c r="G1956" s="0" t="inlineStr">
        <is>
          <t>YOUTH</t>
        </is>
      </c>
      <c r="H1956" s="0" t="inlineStr">
        <is>
          <t>YOUTH</t>
        </is>
      </c>
      <c r="I1956" s="0">
        <v>22.99</v>
      </c>
      <c r="J1956" s="0">
        <v>121</v>
      </c>
    </row>
    <row r="1957" spans="1:10" customHeight="0">
      <c r="A1957" s="0">
        <f>HYPERLINK("https://dl.dropboxusercontent.com/scl/fi/gda85gxwctzihu143dx1g/104735af10015.jpg?rlkey=9p00n0h97q3uyvh7rg95cb3ff&amp;dl=0","Click to download Image")</f>
      </c>
      <c r="B1957" s="0">
        <f>HYPERLINK("https://dl.dropboxusercontent.com/scl/fi/1hhtwhxmfxxk8db4rv23a/10-18-size-charts-mens-athletic.jpg?rlkey=a235tp9h1iogtam84fb4m6er7&amp;dl=0","Click to download SizeChart")</f>
      </c>
      <c r="C1957" s="0" t="inlineStr">
        <is>
          <t>Rick Chain Yarn Men's Hoodie</t>
        </is>
      </c>
      <c r="D1957" s="0" t="inlineStr">
        <is>
          <t>'104735</t>
        </is>
      </c>
      <c r="E1957" s="0" t="inlineStr">
        <is>
          <t>RICK:104735A-S</t>
        </is>
      </c>
      <c r="F1957" s="0" t="inlineStr">
        <is>
          <t>'080010473501</t>
        </is>
      </c>
      <c r="G1957" s="0" t="inlineStr">
        <is>
          <t>MENS</t>
        </is>
      </c>
      <c r="H1957" s="0" t="inlineStr">
        <is>
          <t>S</t>
        </is>
      </c>
      <c r="I1957" s="0">
        <v>29.99</v>
      </c>
      <c r="J1957" s="0">
        <v>2</v>
      </c>
    </row>
    <row r="1958" spans="1:10" customHeight="0">
      <c r="A1958" s="0">
        <f>HYPERLINK("https://dl.dropboxusercontent.com/scl/fi/gda85gxwctzihu143dx1g/104735af10015.jpg?rlkey=9p00n0h97q3uyvh7rg95cb3ff&amp;dl=0","Click to download Image")</f>
      </c>
      <c r="B1958" s="0">
        <f>HYPERLINK("https://dl.dropboxusercontent.com/scl/fi/1hhtwhxmfxxk8db4rv23a/10-18-size-charts-mens-athletic.jpg?rlkey=a235tp9h1iogtam84fb4m6er7&amp;dl=0","Click to download SizeChart")</f>
      </c>
      <c r="C1958" s="0" t="inlineStr">
        <is>
          <t>Rick Chain Yarn Men's Hoodie</t>
        </is>
      </c>
      <c r="D1958" s="0" t="inlineStr">
        <is>
          <t>'104735</t>
        </is>
      </c>
      <c r="E1958" s="0" t="inlineStr">
        <is>
          <t>RICK:104735B-M</t>
        </is>
      </c>
      <c r="F1958" s="0" t="inlineStr">
        <is>
          <t>'080010473502</t>
        </is>
      </c>
      <c r="G1958" s="0" t="inlineStr">
        <is>
          <t>MENS</t>
        </is>
      </c>
      <c r="H1958" s="0" t="inlineStr">
        <is>
          <t>M</t>
        </is>
      </c>
      <c r="I1958" s="0">
        <v>29.99</v>
      </c>
      <c r="J1958" s="0">
        <v>2</v>
      </c>
    </row>
    <row r="1959" spans="1:10" customHeight="0">
      <c r="A1959" s="0">
        <f>HYPERLINK("https://dl.dropboxusercontent.com/scl/fi/gda85gxwctzihu143dx1g/104735af10015.jpg?rlkey=9p00n0h97q3uyvh7rg95cb3ff&amp;dl=0","Click to download Image")</f>
      </c>
      <c r="B1959" s="0">
        <f>HYPERLINK("https://dl.dropboxusercontent.com/scl/fi/1hhtwhxmfxxk8db4rv23a/10-18-size-charts-mens-athletic.jpg?rlkey=a235tp9h1iogtam84fb4m6er7&amp;dl=0","Click to download SizeChart")</f>
      </c>
      <c r="C1959" s="0" t="inlineStr">
        <is>
          <t>Rick Chain Yarn Men's Hoodie</t>
        </is>
      </c>
      <c r="D1959" s="0" t="inlineStr">
        <is>
          <t>'104735</t>
        </is>
      </c>
      <c r="E1959" s="0" t="inlineStr">
        <is>
          <t>RICK:104735C-L</t>
        </is>
      </c>
      <c r="F1959" s="0" t="inlineStr">
        <is>
          <t>'080010473503</t>
        </is>
      </c>
      <c r="G1959" s="0" t="inlineStr">
        <is>
          <t>MENS</t>
        </is>
      </c>
      <c r="H1959" s="0" t="inlineStr">
        <is>
          <t>L</t>
        </is>
      </c>
      <c r="I1959" s="0">
        <v>29.99</v>
      </c>
      <c r="J1959" s="0">
        <v>2</v>
      </c>
    </row>
    <row r="1960" spans="1:10" customHeight="0">
      <c r="A1960" s="0">
        <f>HYPERLINK("https://dl.dropboxusercontent.com/scl/fi/gda85gxwctzihu143dx1g/104735af10015.jpg?rlkey=9p00n0h97q3uyvh7rg95cb3ff&amp;dl=0","Click to download Image")</f>
      </c>
      <c r="B1960" s="0">
        <f>HYPERLINK("https://dl.dropboxusercontent.com/scl/fi/1hhtwhxmfxxk8db4rv23a/10-18-size-charts-mens-athletic.jpg?rlkey=a235tp9h1iogtam84fb4m6er7&amp;dl=0","Click to download SizeChart")</f>
      </c>
      <c r="C1960" s="0" t="inlineStr">
        <is>
          <t>Rick Chain Yarn Men's Hoodie</t>
        </is>
      </c>
      <c r="D1960" s="0" t="inlineStr">
        <is>
          <t>'104735</t>
        </is>
      </c>
      <c r="E1960" s="0" t="inlineStr">
        <is>
          <t>RICK:104735D-XL</t>
        </is>
      </c>
      <c r="F1960" s="0" t="inlineStr">
        <is>
          <t>'080010473504</t>
        </is>
      </c>
      <c r="G1960" s="0" t="inlineStr">
        <is>
          <t>MENS</t>
        </is>
      </c>
      <c r="H1960" s="0" t="inlineStr">
        <is>
          <t>XL</t>
        </is>
      </c>
      <c r="I1960" s="0">
        <v>29.99</v>
      </c>
      <c r="J1960" s="0">
        <v>0</v>
      </c>
    </row>
    <row r="1961" spans="1:10" customHeight="0">
      <c r="A1961" s="0">
        <f>HYPERLINK("https://dl.dropboxusercontent.com/scl/fi/gda85gxwctzihu143dx1g/104735af10015.jpg?rlkey=9p00n0h97q3uyvh7rg95cb3ff&amp;dl=0","Click to download Image")</f>
      </c>
      <c r="B1961" s="0">
        <f>HYPERLINK("https://dl.dropboxusercontent.com/scl/fi/1hhtwhxmfxxk8db4rv23a/10-18-size-charts-mens-athletic.jpg?rlkey=a235tp9h1iogtam84fb4m6er7&amp;dl=0","Click to download SizeChart")</f>
      </c>
      <c r="C1961" s="0" t="inlineStr">
        <is>
          <t>Rick Chain Yarn Men's Hoodie</t>
        </is>
      </c>
      <c r="D1961" s="0" t="inlineStr">
        <is>
          <t>'104735</t>
        </is>
      </c>
      <c r="E1961" s="0" t="inlineStr">
        <is>
          <t>RICK:104735E-2XL</t>
        </is>
      </c>
      <c r="F1961" s="0" t="inlineStr">
        <is>
          <t>'080010473505</t>
        </is>
      </c>
      <c r="G1961" s="0" t="inlineStr">
        <is>
          <t>MENS</t>
        </is>
      </c>
      <c r="H1961" s="0" t="inlineStr">
        <is>
          <t>2XL</t>
        </is>
      </c>
      <c r="I1961" s="0">
        <v>31.99</v>
      </c>
      <c r="J1961" s="0">
        <v>0</v>
      </c>
    </row>
    <row r="1962" spans="1:10" customHeight="0">
      <c r="A1962" s="0">
        <f>HYPERLINK("https://dl.dropboxusercontent.com/scl/fi/gda85gxwctzihu143dx1g/104735af10015.jpg?rlkey=9p00n0h97q3uyvh7rg95cb3ff&amp;dl=0","Click to download Image")</f>
      </c>
      <c r="B1962" s="0">
        <f>HYPERLINK("https://dl.dropboxusercontent.com/scl/fi/1hhtwhxmfxxk8db4rv23a/10-18-size-charts-mens-athletic.jpg?rlkey=a235tp9h1iogtam84fb4m6er7&amp;dl=0","Click to download SizeChart")</f>
      </c>
      <c r="C1962" s="0" t="inlineStr">
        <is>
          <t>Rick Chain Yarn Men's Hoodie</t>
        </is>
      </c>
      <c r="D1962" s="0" t="inlineStr">
        <is>
          <t>'104735</t>
        </is>
      </c>
      <c r="E1962" s="0" t="inlineStr">
        <is>
          <t>RICK:104735F-3XL</t>
        </is>
      </c>
      <c r="F1962" s="0" t="inlineStr">
        <is>
          <t>'080010473506</t>
        </is>
      </c>
      <c r="G1962" s="0" t="inlineStr">
        <is>
          <t>MENS</t>
        </is>
      </c>
      <c r="H1962" s="0" t="inlineStr">
        <is>
          <t>3XL</t>
        </is>
      </c>
      <c r="I1962" s="0">
        <v>31.99</v>
      </c>
      <c r="J1962" s="0">
        <v>0</v>
      </c>
    </row>
    <row r="1963" spans="1:10" customHeight="0">
      <c r="A1963" s="0">
        <f>HYPERLINK("https://dl.dropboxusercontent.com/scl/fi/py5uzs6z1qv7u3hwjutc0/116414af.jpg?rlkey=ccqwdds7w4pi4hk5ufqizt9pz&amp;dl=0","Click to download Image")</f>
      </c>
      <c r="B1963" s="0">
        <f>HYPERLINK("https://dl.dropboxusercontent.com/scl/fi/ty1oqodjeenqhchlxxhgl/graphic-update22022-youth.jpg?rlkey=y8v46b4ix0lpmc5wws8nf5jzl&amp;dl=0","Click to download SizeChart")</f>
      </c>
      <c r="C1963" s="0" t="inlineStr">
        <is>
          <t>Cindy Youth Twisted Shirt</t>
        </is>
      </c>
      <c r="D1963" s="0" t="inlineStr">
        <is>
          <t>'116415</t>
        </is>
      </c>
      <c r="E1963" s="0" t="inlineStr">
        <is>
          <t>UNI CINDY Y PURPLE:116415B-YS</t>
        </is>
      </c>
      <c r="F1963" s="0" t="inlineStr">
        <is>
          <t>'802116415019</t>
        </is>
      </c>
      <c r="G1963" s="0" t="inlineStr">
        <is>
          <t>YOUTH</t>
        </is>
      </c>
      <c r="H1963" s="0" t="inlineStr">
        <is>
          <t>YS</t>
        </is>
      </c>
      <c r="I1963" s="0">
        <v>24.99</v>
      </c>
      <c r="J1963" s="0">
        <v>16</v>
      </c>
    </row>
    <row r="1964" spans="1:10" customHeight="0">
      <c r="A1964" s="0">
        <f>HYPERLINK("https://dl.dropboxusercontent.com/scl/fi/py5uzs6z1qv7u3hwjutc0/116414af.jpg?rlkey=ccqwdds7w4pi4hk5ufqizt9pz&amp;dl=0","Click to download Image")</f>
      </c>
      <c r="B1964" s="0">
        <f>HYPERLINK("https://dl.dropboxusercontent.com/scl/fi/ty1oqodjeenqhchlxxhgl/graphic-update22022-youth.jpg?rlkey=y8v46b4ix0lpmc5wws8nf5jzl&amp;dl=0","Click to download SizeChart")</f>
      </c>
      <c r="C1964" s="0" t="inlineStr">
        <is>
          <t>Cindy Youth Twisted Shirt</t>
        </is>
      </c>
      <c r="D1964" s="0" t="inlineStr">
        <is>
          <t>'116415</t>
        </is>
      </c>
      <c r="E1964" s="0" t="inlineStr">
        <is>
          <t>UNI CINDY Y PURPLE:116415C-YM</t>
        </is>
      </c>
      <c r="F1964" s="0" t="inlineStr">
        <is>
          <t>'802116415026</t>
        </is>
      </c>
      <c r="G1964" s="0" t="inlineStr">
        <is>
          <t>YOUTH</t>
        </is>
      </c>
      <c r="H1964" s="0" t="inlineStr">
        <is>
          <t>YM</t>
        </is>
      </c>
      <c r="I1964" s="0">
        <v>24.99</v>
      </c>
      <c r="J1964" s="0">
        <v>15</v>
      </c>
    </row>
    <row r="1965" spans="1:10" customHeight="0">
      <c r="A1965" s="0">
        <f>HYPERLINK("https://dl.dropboxusercontent.com/scl/fi/py5uzs6z1qv7u3hwjutc0/116414af.jpg?rlkey=ccqwdds7w4pi4hk5ufqizt9pz&amp;dl=0","Click to download Image")</f>
      </c>
      <c r="B1965" s="0">
        <f>HYPERLINK("https://dl.dropboxusercontent.com/scl/fi/ty1oqodjeenqhchlxxhgl/graphic-update22022-youth.jpg?rlkey=y8v46b4ix0lpmc5wws8nf5jzl&amp;dl=0","Click to download SizeChart")</f>
      </c>
      <c r="C1965" s="0" t="inlineStr">
        <is>
          <t>Cindy Youth Twisted Shirt</t>
        </is>
      </c>
      <c r="D1965" s="0" t="inlineStr">
        <is>
          <t>'116415</t>
        </is>
      </c>
      <c r="E1965" s="0" t="inlineStr">
        <is>
          <t>UNI CINDY Y PURPLE:116415D-YL</t>
        </is>
      </c>
      <c r="F1965" s="0" t="inlineStr">
        <is>
          <t>'802116415033</t>
        </is>
      </c>
      <c r="G1965" s="0" t="inlineStr">
        <is>
          <t>YOUTH</t>
        </is>
      </c>
      <c r="H1965" s="0" t="inlineStr">
        <is>
          <t>YL</t>
        </is>
      </c>
      <c r="I1965" s="0">
        <v>24.99</v>
      </c>
      <c r="J1965" s="0">
        <v>14</v>
      </c>
    </row>
    <row r="1966" spans="1:10" customHeight="0">
      <c r="A1966" s="0">
        <f>HYPERLINK("https://dl.dropboxusercontent.com/scl/fi/py5uzs6z1qv7u3hwjutc0/116414af.jpg?rlkey=ccqwdds7w4pi4hk5ufqizt9pz&amp;dl=0","Click to download Image")</f>
      </c>
      <c r="B1966" s="0">
        <f>HYPERLINK("https://dl.dropboxusercontent.com/scl/fi/ty1oqodjeenqhchlxxhgl/graphic-update22022-youth.jpg?rlkey=y8v46b4ix0lpmc5wws8nf5jzl&amp;dl=0","Click to download SizeChart")</f>
      </c>
      <c r="C1966" s="0" t="inlineStr">
        <is>
          <t>Cindy Youth Twisted Shirt</t>
        </is>
      </c>
      <c r="D1966" s="0" t="inlineStr">
        <is>
          <t>'116415</t>
        </is>
      </c>
      <c r="E1966" s="0" t="inlineStr">
        <is>
          <t>UNI CINDY Y PURPLE:116415E-YXL</t>
        </is>
      </c>
      <c r="F1966" s="0" t="inlineStr">
        <is>
          <t>'802116415040</t>
        </is>
      </c>
      <c r="G1966" s="0" t="inlineStr">
        <is>
          <t>YOUTH</t>
        </is>
      </c>
      <c r="H1966" s="0" t="inlineStr">
        <is>
          <t>YXL</t>
        </is>
      </c>
      <c r="I1966" s="0">
        <v>24.99</v>
      </c>
      <c r="J1966" s="0">
        <v>15</v>
      </c>
    </row>
    <row r="1967" spans="1:10" customHeight="0">
      <c r="A1967" s="0">
        <f>HYPERLINK("https://dl.dropboxusercontent.com/scl/fi/py5uzs6z1qv7u3hwjutc0/116414af.jpg?rlkey=ccqwdds7w4pi4hk5ufqizt9pz&amp;dl=0","Click to download Image")</f>
      </c>
      <c r="B1967" s="0">
        <f>HYPERLINK("https://dl.dropboxusercontent.com/scl/fi/ty1oqodjeenqhchlxxhgl/graphic-update22022-youth.jpg?rlkey=y8v46b4ix0lpmc5wws8nf5jzl&amp;dl=0","Click to download SizeChart")</f>
      </c>
      <c r="C1967" s="0" t="inlineStr">
        <is>
          <t>Cindy Youth Twisted Shirt</t>
        </is>
      </c>
      <c r="D1967" s="0" t="inlineStr">
        <is>
          <t>'116415</t>
        </is>
      </c>
      <c r="E1967" s="0" t="inlineStr">
        <is>
          <t>UNI CINDY Y PURPLE 12 PACK:116415Z-12PK</t>
        </is>
      </c>
      <c r="F1967" s="0" t="inlineStr">
        <is>
          <t>'802116415996</t>
        </is>
      </c>
      <c r="G1967" s="0" t="inlineStr">
        <is>
          <t>YOUTH</t>
        </is>
      </c>
      <c r="H1967" s="0" t="inlineStr">
        <is>
          <t>12 PACK</t>
        </is>
      </c>
      <c r="I1967" s="0">
        <v>239.76</v>
      </c>
      <c r="J1967" s="0">
        <v>0</v>
      </c>
    </row>
    <row r="1968" spans="1:10" customHeight="0">
      <c r="A1968" s="0">
        <f>HYPERLINK("https://dl.dropboxusercontent.com/scl/fi/58vm3303537axungsgxxn/91909af43752.jpg?rlkey=gdp1j36q3mt9qufnpxtjrsoil&amp;dl=0","Click to download Image")</f>
      </c>
      <c r="C1968" s="0" t="inlineStr">
        <is>
          <t>Fleece Drawstring Bag</t>
        </is>
      </c>
      <c r="D1968" s="0" t="inlineStr">
        <is>
          <t>'102843</t>
        </is>
      </c>
      <c r="E1968" s="0" t="inlineStr">
        <is>
          <t>UNI:102843-STRNG</t>
        </is>
      </c>
      <c r="F1968" s="0" t="inlineStr">
        <is>
          <t>'000000000000</t>
        </is>
      </c>
      <c r="H1968" s="0" t="inlineStr">
        <is>
          <t>OS</t>
        </is>
      </c>
      <c r="I1968" s="0">
        <v>29.99</v>
      </c>
      <c r="J1968" s="0">
        <v>83</v>
      </c>
    </row>
    <row r="1969" spans="1:10" customHeight="0">
      <c r="A1969" s="0">
        <f>HYPERLINK("https://dl.dropboxusercontent.com/scl/fi/rzkt6wdadezpiuxjdwsut/108934-af.jpg?rlkey=sjzl902fo9dkl992s5pbedkp7&amp;dl=0","Click to download Image")</f>
      </c>
      <c r="B1969" s="0">
        <f>HYPERLINK("https://dl.dropboxusercontent.com/scl/fi/iqvi8q0582vf6kkjzxkkk/womens-size-chartsrosalynn.jpg?rlkey=gk8ovm1lfrt41aroabg8colqu&amp;dl=0","Click to download SizeChart")</f>
      </c>
      <c r="C1969" s="0" t="inlineStr">
        <is>
          <t>Rosalynn Women's Poly Shell Jacket</t>
        </is>
      </c>
      <c r="D1969" s="0" t="inlineStr">
        <is>
          <t>'108934</t>
        </is>
      </c>
      <c r="E1969" s="0" t="inlineStr">
        <is>
          <t>UNI ROSALYNN:108934A-S</t>
        </is>
      </c>
      <c r="F1969" s="0" t="inlineStr">
        <is>
          <t>'800108934012</t>
        </is>
      </c>
      <c r="G1969" s="0" t="inlineStr">
        <is>
          <t>WOMENS</t>
        </is>
      </c>
      <c r="H1969" s="0" t="inlineStr">
        <is>
          <t>S</t>
        </is>
      </c>
      <c r="I1969" s="0">
        <v>89.99</v>
      </c>
      <c r="J1969" s="0">
        <v>2</v>
      </c>
    </row>
    <row r="1970" spans="1:10" customHeight="0">
      <c r="A1970" s="0">
        <f>HYPERLINK("https://dl.dropboxusercontent.com/scl/fi/rzkt6wdadezpiuxjdwsut/108934-af.jpg?rlkey=sjzl902fo9dkl992s5pbedkp7&amp;dl=0","Click to download Image")</f>
      </c>
      <c r="B1970" s="0">
        <f>HYPERLINK("https://dl.dropboxusercontent.com/scl/fi/iqvi8q0582vf6kkjzxkkk/womens-size-chartsrosalynn.jpg?rlkey=gk8ovm1lfrt41aroabg8colqu&amp;dl=0","Click to download SizeChart")</f>
      </c>
      <c r="C1970" s="0" t="inlineStr">
        <is>
          <t>Rosalynn Women's Poly Shell Jacket</t>
        </is>
      </c>
      <c r="D1970" s="0" t="inlineStr">
        <is>
          <t>'108934</t>
        </is>
      </c>
      <c r="E1970" s="0" t="inlineStr">
        <is>
          <t>UNI ROSALYNN:108934B-M</t>
        </is>
      </c>
      <c r="F1970" s="0" t="inlineStr">
        <is>
          <t>'800108934029</t>
        </is>
      </c>
      <c r="G1970" s="0" t="inlineStr">
        <is>
          <t>WOMENS</t>
        </is>
      </c>
      <c r="H1970" s="0" t="inlineStr">
        <is>
          <t>M</t>
        </is>
      </c>
      <c r="I1970" s="0">
        <v>89.99</v>
      </c>
      <c r="J1970" s="0">
        <v>11</v>
      </c>
    </row>
    <row r="1971" spans="1:10" customHeight="0">
      <c r="A1971" s="0">
        <f>HYPERLINK("https://dl.dropboxusercontent.com/scl/fi/rzkt6wdadezpiuxjdwsut/108934-af.jpg?rlkey=sjzl902fo9dkl992s5pbedkp7&amp;dl=0","Click to download Image")</f>
      </c>
      <c r="B1971" s="0">
        <f>HYPERLINK("https://dl.dropboxusercontent.com/scl/fi/iqvi8q0582vf6kkjzxkkk/womens-size-chartsrosalynn.jpg?rlkey=gk8ovm1lfrt41aroabg8colqu&amp;dl=0","Click to download SizeChart")</f>
      </c>
      <c r="C1971" s="0" t="inlineStr">
        <is>
          <t>Rosalynn Women's Poly Shell Jacket</t>
        </is>
      </c>
      <c r="D1971" s="0" t="inlineStr">
        <is>
          <t>'108934</t>
        </is>
      </c>
      <c r="E1971" s="0" t="inlineStr">
        <is>
          <t>UNI ROSALYNN:108934C-L</t>
        </is>
      </c>
      <c r="F1971" s="0" t="inlineStr">
        <is>
          <t>'800108934036</t>
        </is>
      </c>
      <c r="G1971" s="0" t="inlineStr">
        <is>
          <t>WOMENS</t>
        </is>
      </c>
      <c r="H1971" s="0" t="inlineStr">
        <is>
          <t>L</t>
        </is>
      </c>
      <c r="I1971" s="0">
        <v>89.99</v>
      </c>
      <c r="J1971" s="0">
        <v>9</v>
      </c>
    </row>
    <row r="1972" spans="1:10" customHeight="0">
      <c r="A1972" s="0">
        <f>HYPERLINK("https://dl.dropboxusercontent.com/scl/fi/rzkt6wdadezpiuxjdwsut/108934-af.jpg?rlkey=sjzl902fo9dkl992s5pbedkp7&amp;dl=0","Click to download Image")</f>
      </c>
      <c r="B1972" s="0">
        <f>HYPERLINK("https://dl.dropboxusercontent.com/scl/fi/iqvi8q0582vf6kkjzxkkk/womens-size-chartsrosalynn.jpg?rlkey=gk8ovm1lfrt41aroabg8colqu&amp;dl=0","Click to download SizeChart")</f>
      </c>
      <c r="C1972" s="0" t="inlineStr">
        <is>
          <t>Rosalynn Women's Poly Shell Jacket</t>
        </is>
      </c>
      <c r="D1972" s="0" t="inlineStr">
        <is>
          <t>'108934</t>
        </is>
      </c>
      <c r="E1972" s="0" t="inlineStr">
        <is>
          <t>UNI ROSALYNN:108934D-XL</t>
        </is>
      </c>
      <c r="F1972" s="0" t="inlineStr">
        <is>
          <t>'800108934043</t>
        </is>
      </c>
      <c r="G1972" s="0" t="inlineStr">
        <is>
          <t>WOMENS</t>
        </is>
      </c>
      <c r="H1972" s="0" t="inlineStr">
        <is>
          <t>XL</t>
        </is>
      </c>
      <c r="I1972" s="0">
        <v>89.99</v>
      </c>
      <c r="J1972" s="0">
        <v>5</v>
      </c>
    </row>
    <row r="1973" spans="1:10" customHeight="0">
      <c r="A1973" s="0">
        <f>HYPERLINK("https://dl.dropboxusercontent.com/scl/fi/rzkt6wdadezpiuxjdwsut/108934-af.jpg?rlkey=sjzl902fo9dkl992s5pbedkp7&amp;dl=0","Click to download Image")</f>
      </c>
      <c r="B1973" s="0">
        <f>HYPERLINK("https://dl.dropboxusercontent.com/scl/fi/iqvi8q0582vf6kkjzxkkk/womens-size-chartsrosalynn.jpg?rlkey=gk8ovm1lfrt41aroabg8colqu&amp;dl=0","Click to download SizeChart")</f>
      </c>
      <c r="C1973" s="0" t="inlineStr">
        <is>
          <t>Rosalynn Women's Poly Shell Jacket</t>
        </is>
      </c>
      <c r="D1973" s="0" t="inlineStr">
        <is>
          <t>'108934</t>
        </is>
      </c>
      <c r="E1973" s="0" t="inlineStr">
        <is>
          <t>UNI ROSALYNN:108934E-2XL</t>
        </is>
      </c>
      <c r="F1973" s="0" t="inlineStr">
        <is>
          <t>'800108934050</t>
        </is>
      </c>
      <c r="G1973" s="0" t="inlineStr">
        <is>
          <t>WOMENS</t>
        </is>
      </c>
      <c r="H1973" s="0" t="inlineStr">
        <is>
          <t>2XL</t>
        </is>
      </c>
      <c r="I1973" s="0">
        <v>91.99</v>
      </c>
      <c r="J1973" s="0">
        <v>0</v>
      </c>
    </row>
    <row r="1974" spans="1:10" customHeight="0">
      <c r="A1974" s="0">
        <f>HYPERLINK("https://dl.dropboxusercontent.com/scl/fi/rzkt6wdadezpiuxjdwsut/108934-af.jpg?rlkey=sjzl902fo9dkl992s5pbedkp7&amp;dl=0","Click to download Image")</f>
      </c>
      <c r="B1974" s="0">
        <f>HYPERLINK("https://dl.dropboxusercontent.com/scl/fi/iqvi8q0582vf6kkjzxkkk/womens-size-chartsrosalynn.jpg?rlkey=gk8ovm1lfrt41aroabg8colqu&amp;dl=0","Click to download SizeChart")</f>
      </c>
      <c r="C1974" s="0" t="inlineStr">
        <is>
          <t>Rosalynn Women's Poly Shell Jacket</t>
        </is>
      </c>
      <c r="D1974" s="0" t="inlineStr">
        <is>
          <t>'108934</t>
        </is>
      </c>
      <c r="E1974" s="0" t="inlineStr">
        <is>
          <t>UNI ROSALYNN:108934F-3XL</t>
        </is>
      </c>
      <c r="F1974" s="0" t="inlineStr">
        <is>
          <t>'800108934067</t>
        </is>
      </c>
      <c r="G1974" s="0" t="inlineStr">
        <is>
          <t>WOMENS</t>
        </is>
      </c>
      <c r="H1974" s="0" t="inlineStr">
        <is>
          <t>3XL</t>
        </is>
      </c>
      <c r="I1974" s="0">
        <v>91.99</v>
      </c>
      <c r="J1974" s="0">
        <v>2</v>
      </c>
    </row>
    <row r="1975" spans="1:10" customHeight="0">
      <c r="A1975" s="0">
        <f>HYPERLINK("https://dl.dropboxusercontent.com/scl/fi/znd6fxxyp3ekwma8orhbs/100201af34014.jpg?rlkey=p79pao4jpp72gin4pz9dgwfhc&amp;dl=0","Click to download Image")</f>
      </c>
      <c r="C1975" s="0" t="inlineStr">
        <is>
          <t>Kayden Pom Beanie</t>
        </is>
      </c>
      <c r="D1975" s="0" t="inlineStr">
        <is>
          <t>'100201</t>
        </is>
      </c>
      <c r="E1975" s="0" t="inlineStr">
        <is>
          <t>KAYDEN:100201</t>
        </is>
      </c>
      <c r="F1975" s="0" t="inlineStr">
        <is>
          <t>'070010020101</t>
        </is>
      </c>
      <c r="G1975" s="0" t="inlineStr">
        <is>
          <t>MENS</t>
        </is>
      </c>
      <c r="H1975" s="0" t="inlineStr">
        <is>
          <t>STANDARD MENS</t>
        </is>
      </c>
      <c r="I1975" s="0">
        <v>19.99</v>
      </c>
      <c r="J1975" s="0">
        <v>33</v>
      </c>
    </row>
    <row r="1976" spans="1:10" customHeight="0">
      <c r="A1976" s="0">
        <f>HYPERLINK("https://dl.dropboxusercontent.com/scl/fi/so88hlgpgc9s0pasy7bln/reversi.jpg?rlkey=m9npsaq5drshiphrobuv5uo0r&amp;dl=0","Click to download Image")</f>
      </c>
      <c r="C1976" s="0" t="inlineStr">
        <is>
          <t>Ian Reversible Men's Beanie</t>
        </is>
      </c>
      <c r="D1976" s="0" t="inlineStr">
        <is>
          <t>'100210</t>
        </is>
      </c>
      <c r="E1976" s="0" t="inlineStr">
        <is>
          <t>IAN:100210</t>
        </is>
      </c>
      <c r="F1976" s="0" t="inlineStr">
        <is>
          <t>'070010021001</t>
        </is>
      </c>
      <c r="G1976" s="0" t="inlineStr">
        <is>
          <t>MENS</t>
        </is>
      </c>
      <c r="H1976" s="0" t="inlineStr">
        <is>
          <t>STANDARD MENS</t>
        </is>
      </c>
      <c r="I1976" s="0">
        <v>15.99</v>
      </c>
      <c r="J1976" s="0">
        <v>101</v>
      </c>
    </row>
    <row r="1977" spans="1:10" customHeight="0">
      <c r="A1977" s="0">
        <f>HYPERLINK("https://dl.dropboxusercontent.com/scl/fi/7pj53upjm3b94rmpe6lij/109260af35101.jpg?rlkey=ldmf3poo0xvqmrazqxkxdl4sk&amp;dl=0","Click to download Image")</f>
      </c>
      <c r="B1977" s="0">
        <f>HYPERLINK("https://dl.dropboxusercontent.com/scl/fi/01yuqyuniut861zr9jkz1/8-19-youth.jpg?rlkey=6n0ehyjr8odd7jey72u01jjwq&amp;dl=0","Click to download SizeChart")</f>
      </c>
      <c r="C1977" s="0" t="inlineStr">
        <is>
          <t>Dixon Youth Long Sleeve</t>
        </is>
      </c>
      <c r="D1977" s="0" t="inlineStr">
        <is>
          <t>'109260</t>
        </is>
      </c>
      <c r="E1977" s="0" t="inlineStr">
        <is>
          <t>UNI DIXON:109260B-YS</t>
        </is>
      </c>
      <c r="F1977" s="0" t="inlineStr">
        <is>
          <t>'800109260011</t>
        </is>
      </c>
      <c r="G1977" s="0" t="inlineStr">
        <is>
          <t>YOUTH</t>
        </is>
      </c>
      <c r="H1977" s="0" t="inlineStr">
        <is>
          <t>YS</t>
        </is>
      </c>
      <c r="I1977" s="0">
        <v>29.99</v>
      </c>
      <c r="J1977" s="0">
        <v>0</v>
      </c>
    </row>
    <row r="1978" spans="1:10" customHeight="0">
      <c r="A1978" s="0">
        <f>HYPERLINK("https://dl.dropboxusercontent.com/scl/fi/7pj53upjm3b94rmpe6lij/109260af35101.jpg?rlkey=ldmf3poo0xvqmrazqxkxdl4sk&amp;dl=0","Click to download Image")</f>
      </c>
      <c r="B1978" s="0">
        <f>HYPERLINK("https://dl.dropboxusercontent.com/scl/fi/01yuqyuniut861zr9jkz1/8-19-youth.jpg?rlkey=6n0ehyjr8odd7jey72u01jjwq&amp;dl=0","Click to download SizeChart")</f>
      </c>
      <c r="C1978" s="0" t="inlineStr">
        <is>
          <t>Dixon Youth Long Sleeve</t>
        </is>
      </c>
      <c r="D1978" s="0" t="inlineStr">
        <is>
          <t>'109260</t>
        </is>
      </c>
      <c r="E1978" s="0" t="inlineStr">
        <is>
          <t>UNI DIXON:109260C-YM</t>
        </is>
      </c>
      <c r="F1978" s="0" t="inlineStr">
        <is>
          <t>'800109260028</t>
        </is>
      </c>
      <c r="G1978" s="0" t="inlineStr">
        <is>
          <t>YOUTH</t>
        </is>
      </c>
      <c r="H1978" s="0" t="inlineStr">
        <is>
          <t>YM</t>
        </is>
      </c>
      <c r="I1978" s="0">
        <v>29.99</v>
      </c>
      <c r="J1978" s="0">
        <v>0</v>
      </c>
    </row>
    <row r="1979" spans="1:10" customHeight="0">
      <c r="A1979" s="0">
        <f>HYPERLINK("https://dl.dropboxusercontent.com/scl/fi/7pj53upjm3b94rmpe6lij/109260af35101.jpg?rlkey=ldmf3poo0xvqmrazqxkxdl4sk&amp;dl=0","Click to download Image")</f>
      </c>
      <c r="B1979" s="0">
        <f>HYPERLINK("https://dl.dropboxusercontent.com/scl/fi/01yuqyuniut861zr9jkz1/8-19-youth.jpg?rlkey=6n0ehyjr8odd7jey72u01jjwq&amp;dl=0","Click to download SizeChart")</f>
      </c>
      <c r="C1979" s="0" t="inlineStr">
        <is>
          <t>Dixon Youth Long Sleeve</t>
        </is>
      </c>
      <c r="D1979" s="0" t="inlineStr">
        <is>
          <t>'109260</t>
        </is>
      </c>
      <c r="E1979" s="0" t="inlineStr">
        <is>
          <t>UNI DIXON:109260D-YL</t>
        </is>
      </c>
      <c r="F1979" s="0" t="inlineStr">
        <is>
          <t>'800109260035</t>
        </is>
      </c>
      <c r="G1979" s="0" t="inlineStr">
        <is>
          <t>YOUTH</t>
        </is>
      </c>
      <c r="H1979" s="0" t="inlineStr">
        <is>
          <t>YL</t>
        </is>
      </c>
      <c r="I1979" s="0">
        <v>29.99</v>
      </c>
      <c r="J1979" s="0">
        <v>9</v>
      </c>
    </row>
    <row r="1980" spans="1:10" customHeight="0">
      <c r="A1980" s="0">
        <f>HYPERLINK("https://dl.dropboxusercontent.com/scl/fi/7pj53upjm3b94rmpe6lij/109260af35101.jpg?rlkey=ldmf3poo0xvqmrazqxkxdl4sk&amp;dl=0","Click to download Image")</f>
      </c>
      <c r="B1980" s="0">
        <f>HYPERLINK("https://dl.dropboxusercontent.com/scl/fi/01yuqyuniut861zr9jkz1/8-19-youth.jpg?rlkey=6n0ehyjr8odd7jey72u01jjwq&amp;dl=0","Click to download SizeChart")</f>
      </c>
      <c r="C1980" s="0" t="inlineStr">
        <is>
          <t>Dixon Youth Long Sleeve</t>
        </is>
      </c>
      <c r="D1980" s="0" t="inlineStr">
        <is>
          <t>'109260</t>
        </is>
      </c>
      <c r="E1980" s="0" t="inlineStr">
        <is>
          <t>UNI DIXON:109260E-YXL</t>
        </is>
      </c>
      <c r="F1980" s="0" t="inlineStr">
        <is>
          <t>'800109260042</t>
        </is>
      </c>
      <c r="G1980" s="0" t="inlineStr">
        <is>
          <t>YOUTH</t>
        </is>
      </c>
      <c r="H1980" s="0" t="inlineStr">
        <is>
          <t>YXL</t>
        </is>
      </c>
      <c r="I1980" s="0">
        <v>29.99</v>
      </c>
      <c r="J1980" s="0">
        <v>8</v>
      </c>
    </row>
    <row r="1981" spans="1:10" customHeight="0">
      <c r="A1981" s="0">
        <f>HYPERLINK("https://dl.dropboxusercontent.com/scl/fi/ezwzt4l40lb1hz6iau332/106653af33489.jpg?rlkey=6u2kkiq2cke2jyk62edjkn4nj&amp;dl=0","Click to download Image")</f>
      </c>
      <c r="C1981" s="0" t="inlineStr">
        <is>
          <t>Asher Men's Cap</t>
        </is>
      </c>
      <c r="D1981" s="0" t="inlineStr">
        <is>
          <t>'106653</t>
        </is>
      </c>
      <c r="E1981" s="0" t="inlineStr">
        <is>
          <t>UNI ASHER:106653STANDARD-58CM</t>
        </is>
      </c>
      <c r="F1981" s="0" t="inlineStr">
        <is>
          <t>'700106653017</t>
        </is>
      </c>
      <c r="G1981" s="0" t="inlineStr">
        <is>
          <t>MENS</t>
        </is>
      </c>
      <c r="H1981" s="0" t="inlineStr">
        <is>
          <t>STANDARD MENS</t>
        </is>
      </c>
      <c r="I1981" s="0">
        <v>17.99</v>
      </c>
      <c r="J1981" s="0">
        <v>22</v>
      </c>
    </row>
    <row r="1982" spans="1:10" customHeight="0">
      <c r="A1982" s="0">
        <f>HYPERLINK("https://dl.dropboxusercontent.com/scl/fi/7gvci4d46qo976uh6rvxc/107076-af.jpg?rlkey=ijcn9cl7bmx3zuphy5mrexhmv&amp;dl=0","Click to download Image")</f>
      </c>
      <c r="B1982" s="0">
        <f>HYPERLINK("https://dl.dropboxusercontent.com/scl/fi/0dsor48tt9f1pgi53cx7a/womens-hoodie-and-sweatshirt-size-chartsmagnolia.jpg?rlkey=sf6tzhxh164ro3zr2jj4da109&amp;dl=0","Click to download SizeChart")</f>
      </c>
      <c r="C1982" s="0" t="inlineStr">
        <is>
          <t>Magnolia Women's French Terry Hoodie</t>
        </is>
      </c>
      <c r="D1982" s="0" t="inlineStr">
        <is>
          <t>'107076</t>
        </is>
      </c>
      <c r="E1982" s="0" t="inlineStr">
        <is>
          <t>UNI MAGNOLIA:107076A-S</t>
        </is>
      </c>
      <c r="F1982" s="0" t="inlineStr">
        <is>
          <t>'800107076010</t>
        </is>
      </c>
      <c r="G1982" s="0" t="inlineStr">
        <is>
          <t>WOMENS</t>
        </is>
      </c>
      <c r="H1982" s="0" t="inlineStr">
        <is>
          <t>S</t>
        </is>
      </c>
      <c r="I1982" s="0">
        <v>42.99</v>
      </c>
      <c r="J1982" s="0">
        <v>4</v>
      </c>
    </row>
    <row r="1983" spans="1:10" customHeight="0">
      <c r="A1983" s="0">
        <f>HYPERLINK("https://dl.dropboxusercontent.com/scl/fi/7gvci4d46qo976uh6rvxc/107076-af.jpg?rlkey=ijcn9cl7bmx3zuphy5mrexhmv&amp;dl=0","Click to download Image")</f>
      </c>
      <c r="B1983" s="0">
        <f>HYPERLINK("https://dl.dropboxusercontent.com/scl/fi/0dsor48tt9f1pgi53cx7a/womens-hoodie-and-sweatshirt-size-chartsmagnolia.jpg?rlkey=sf6tzhxh164ro3zr2jj4da109&amp;dl=0","Click to download SizeChart")</f>
      </c>
      <c r="C1983" s="0" t="inlineStr">
        <is>
          <t>Magnolia Women's French Terry Hoodie</t>
        </is>
      </c>
      <c r="D1983" s="0" t="inlineStr">
        <is>
          <t>'107076</t>
        </is>
      </c>
      <c r="E1983" s="0" t="inlineStr">
        <is>
          <t>UNI MAGNOLIA:107076B-M</t>
        </is>
      </c>
      <c r="F1983" s="0" t="inlineStr">
        <is>
          <t>'800107076027</t>
        </is>
      </c>
      <c r="G1983" s="0" t="inlineStr">
        <is>
          <t>WOMENS</t>
        </is>
      </c>
      <c r="H1983" s="0" t="inlineStr">
        <is>
          <t>M</t>
        </is>
      </c>
      <c r="I1983" s="0">
        <v>42.99</v>
      </c>
      <c r="J1983" s="0">
        <v>6</v>
      </c>
    </row>
    <row r="1984" spans="1:10" customHeight="0">
      <c r="A1984" s="0">
        <f>HYPERLINK("https://dl.dropboxusercontent.com/scl/fi/7gvci4d46qo976uh6rvxc/107076-af.jpg?rlkey=ijcn9cl7bmx3zuphy5mrexhmv&amp;dl=0","Click to download Image")</f>
      </c>
      <c r="B1984" s="0">
        <f>HYPERLINK("https://dl.dropboxusercontent.com/scl/fi/0dsor48tt9f1pgi53cx7a/womens-hoodie-and-sweatshirt-size-chartsmagnolia.jpg?rlkey=sf6tzhxh164ro3zr2jj4da109&amp;dl=0","Click to download SizeChart")</f>
      </c>
      <c r="C1984" s="0" t="inlineStr">
        <is>
          <t>Magnolia Women's French Terry Hoodie</t>
        </is>
      </c>
      <c r="D1984" s="0" t="inlineStr">
        <is>
          <t>'107076</t>
        </is>
      </c>
      <c r="E1984" s="0" t="inlineStr">
        <is>
          <t>UNI MAGNOLIA:107076C-L</t>
        </is>
      </c>
      <c r="F1984" s="0" t="inlineStr">
        <is>
          <t>'800107076034</t>
        </is>
      </c>
      <c r="G1984" s="0" t="inlineStr">
        <is>
          <t>WOMENS</t>
        </is>
      </c>
      <c r="H1984" s="0" t="inlineStr">
        <is>
          <t>L</t>
        </is>
      </c>
      <c r="I1984" s="0">
        <v>42.99</v>
      </c>
      <c r="J1984" s="0">
        <v>4</v>
      </c>
    </row>
    <row r="1985" spans="1:10" customHeight="0">
      <c r="A1985" s="0">
        <f>HYPERLINK("https://dl.dropboxusercontent.com/scl/fi/7gvci4d46qo976uh6rvxc/107076-af.jpg?rlkey=ijcn9cl7bmx3zuphy5mrexhmv&amp;dl=0","Click to download Image")</f>
      </c>
      <c r="B1985" s="0">
        <f>HYPERLINK("https://dl.dropboxusercontent.com/scl/fi/0dsor48tt9f1pgi53cx7a/womens-hoodie-and-sweatshirt-size-chartsmagnolia.jpg?rlkey=sf6tzhxh164ro3zr2jj4da109&amp;dl=0","Click to download SizeChart")</f>
      </c>
      <c r="C1985" s="0" t="inlineStr">
        <is>
          <t>Magnolia Women's French Terry Hoodie</t>
        </is>
      </c>
      <c r="D1985" s="0" t="inlineStr">
        <is>
          <t>'107076</t>
        </is>
      </c>
      <c r="E1985" s="0" t="inlineStr">
        <is>
          <t>UNI MAGNOLIA:107076D-XL</t>
        </is>
      </c>
      <c r="F1985" s="0" t="inlineStr">
        <is>
          <t>'800107076041</t>
        </is>
      </c>
      <c r="G1985" s="0" t="inlineStr">
        <is>
          <t>WOMENS</t>
        </is>
      </c>
      <c r="H1985" s="0" t="inlineStr">
        <is>
          <t>XL</t>
        </is>
      </c>
      <c r="I1985" s="0">
        <v>42.99</v>
      </c>
      <c r="J1985" s="0">
        <v>10</v>
      </c>
    </row>
    <row r="1986" spans="1:10" customHeight="0">
      <c r="A1986" s="0">
        <f>HYPERLINK("https://dl.dropboxusercontent.com/scl/fi/7gvci4d46qo976uh6rvxc/107076-af.jpg?rlkey=ijcn9cl7bmx3zuphy5mrexhmv&amp;dl=0","Click to download Image")</f>
      </c>
      <c r="B1986" s="0">
        <f>HYPERLINK("https://dl.dropboxusercontent.com/scl/fi/0dsor48tt9f1pgi53cx7a/womens-hoodie-and-sweatshirt-size-chartsmagnolia.jpg?rlkey=sf6tzhxh164ro3zr2jj4da109&amp;dl=0","Click to download SizeChart")</f>
      </c>
      <c r="C1986" s="0" t="inlineStr">
        <is>
          <t>Magnolia Women's French Terry Hoodie</t>
        </is>
      </c>
      <c r="D1986" s="0" t="inlineStr">
        <is>
          <t>'107076</t>
        </is>
      </c>
      <c r="E1986" s="0" t="inlineStr">
        <is>
          <t>UNI MAGNOLIA:107076E-2XL</t>
        </is>
      </c>
      <c r="F1986" s="0" t="inlineStr">
        <is>
          <t>'800107076058</t>
        </is>
      </c>
      <c r="G1986" s="0" t="inlineStr">
        <is>
          <t>WOMENS</t>
        </is>
      </c>
      <c r="H1986" s="0" t="inlineStr">
        <is>
          <t>2XL</t>
        </is>
      </c>
      <c r="I1986" s="0">
        <v>44.99</v>
      </c>
      <c r="J1986" s="0">
        <v>0</v>
      </c>
    </row>
    <row r="1987" spans="1:10" customHeight="0">
      <c r="A1987" s="0">
        <f>HYPERLINK("https://dl.dropboxusercontent.com/scl/fi/7gvci4d46qo976uh6rvxc/107076-af.jpg?rlkey=ijcn9cl7bmx3zuphy5mrexhmv&amp;dl=0","Click to download Image")</f>
      </c>
      <c r="B1987" s="0">
        <f>HYPERLINK("https://dl.dropboxusercontent.com/scl/fi/0dsor48tt9f1pgi53cx7a/womens-hoodie-and-sweatshirt-size-chartsmagnolia.jpg?rlkey=sf6tzhxh164ro3zr2jj4da109&amp;dl=0","Click to download SizeChart")</f>
      </c>
      <c r="C1987" s="0" t="inlineStr">
        <is>
          <t>Magnolia Women's French Terry Hoodie</t>
        </is>
      </c>
      <c r="D1987" s="0" t="inlineStr">
        <is>
          <t>'107076</t>
        </is>
      </c>
      <c r="E1987" s="0" t="inlineStr">
        <is>
          <t>UNI MAGNOLIA:107076F-3XL</t>
        </is>
      </c>
      <c r="F1987" s="0" t="inlineStr">
        <is>
          <t>'800107076065</t>
        </is>
      </c>
      <c r="G1987" s="0" t="inlineStr">
        <is>
          <t>WOMENS</t>
        </is>
      </c>
      <c r="H1987" s="0" t="inlineStr">
        <is>
          <t>3XL</t>
        </is>
      </c>
      <c r="I1987" s="0">
        <v>44.99</v>
      </c>
      <c r="J1987" s="0">
        <v>2</v>
      </c>
    </row>
    <row r="1988" spans="1:10" customHeight="0">
      <c r="A1988" s="0">
        <f>HYPERLINK("https://dl.dropboxusercontent.com/scl/fi/ubsinxfzyir3x1kv7o250/109228af87285.jpg?rlkey=z0eqm6vvo52p4l93pi1itgp10&amp;dl=0","Click to download Image")</f>
      </c>
      <c r="C1988" s="0" t="inlineStr">
        <is>
          <t>Murphy Scarf OSFM</t>
        </is>
      </c>
      <c r="D1988" s="0" t="inlineStr">
        <is>
          <t>'109228</t>
        </is>
      </c>
      <c r="E1988" s="0" t="inlineStr">
        <is>
          <t>UNI MURPHY:109228</t>
        </is>
      </c>
      <c r="F1988" s="0" t="inlineStr">
        <is>
          <t>'900109228018</t>
        </is>
      </c>
      <c r="I1988" s="0">
        <v>23.99</v>
      </c>
      <c r="J1988" s="0">
        <v>67</v>
      </c>
    </row>
    <row r="1989" spans="1:10" customHeight="0">
      <c r="A1989" s="0">
        <f>HYPERLINK("https://dl.dropboxusercontent.com/scl/fi/ofbp01n8u6uuvxhehh8w5/104638-af.jpg?rlkey=hn0om65baqxk0ay51fjakfdii&amp;dl=0","Click to download Image")</f>
      </c>
      <c r="C1989" s="0" t="inlineStr">
        <is>
          <t>Anabelle Women's Cap</t>
        </is>
      </c>
      <c r="D1989" s="0" t="inlineStr">
        <is>
          <t>'104638</t>
        </is>
      </c>
      <c r="E1989" s="0" t="inlineStr">
        <is>
          <t>ANNABELLE:104638</t>
        </is>
      </c>
      <c r="F1989" s="0" t="inlineStr">
        <is>
          <t>'000000000000</t>
        </is>
      </c>
      <c r="G1989" s="0" t="inlineStr">
        <is>
          <t>WOMENS</t>
        </is>
      </c>
      <c r="H1989" s="0" t="inlineStr">
        <is>
          <t>WOMENS</t>
        </is>
      </c>
      <c r="I1989" s="0">
        <v>18.99</v>
      </c>
      <c r="J1989" s="0">
        <v>146</v>
      </c>
    </row>
    <row r="1990" spans="1:10" customHeight="0">
      <c r="A1990" s="0">
        <f>HYPERLINK("https://dl.dropboxusercontent.com/scl/fi/w2cakf53qaufkx0z3r1tr/untitled-1.jpg?rlkey=t8xp53ejv3pjqya4o1x96j103&amp;dl=0","Click to download Image")</f>
      </c>
      <c r="C1990" s="0" t="inlineStr">
        <is>
          <t>Oaklyn Ombre Cap</t>
        </is>
      </c>
      <c r="D1990" s="0" t="inlineStr">
        <is>
          <t>'106834</t>
        </is>
      </c>
      <c r="E1990" s="0" t="inlineStr">
        <is>
          <t>OAKLYN:106834</t>
        </is>
      </c>
      <c r="F1990" s="0" t="inlineStr">
        <is>
          <t>'700106834010</t>
        </is>
      </c>
      <c r="G1990" s="0" t="inlineStr">
        <is>
          <t>WOMENS</t>
        </is>
      </c>
      <c r="H1990" s="0" t="inlineStr">
        <is>
          <t>WOMENS</t>
        </is>
      </c>
      <c r="I1990" s="0">
        <v>24.99</v>
      </c>
      <c r="J1990" s="0">
        <v>132</v>
      </c>
    </row>
    <row r="1991" spans="1:10" customHeight="0">
      <c r="A1991" s="0">
        <f>HYPERLINK("https://dl.dropboxusercontent.com/scl/fi/x4axs2lqtkqcx5haeew1t/dsc0181.jpg?rlkey=23g2pi1nub5gj6umb9jflwh7w&amp;dl=0","Click to download Image")</f>
      </c>
      <c r="B1991" s="0">
        <f>HYPERLINK("https://dl.dropboxusercontent.com/scl/fi/dp7aixgdoydq3aamntdxi/graphic-update22022-youth.jpg?rlkey=ll1i0go8wackknrvgdffxz6ci&amp;dl=0","Click to download SizeChart")</f>
      </c>
      <c r="C1991" s="0" t="inlineStr">
        <is>
          <t>McDowell Youth T-Shirt</t>
        </is>
      </c>
      <c r="D1991" s="0" t="inlineStr">
        <is>
          <t>'104643</t>
        </is>
      </c>
      <c r="E1991" s="0" t="inlineStr">
        <is>
          <t>MCDOWELL:104643A-YS</t>
        </is>
      </c>
      <c r="F1991" s="0" t="inlineStr">
        <is>
          <t>'000000000000</t>
        </is>
      </c>
      <c r="G1991" s="0" t="inlineStr">
        <is>
          <t>YOUTH</t>
        </is>
      </c>
      <c r="H1991" s="0" t="inlineStr">
        <is>
          <t>YS</t>
        </is>
      </c>
      <c r="I1991" s="0">
        <v>29.99</v>
      </c>
      <c r="J1991" s="0">
        <v>14</v>
      </c>
    </row>
    <row r="1992" spans="1:10" customHeight="0">
      <c r="A1992" s="0">
        <f>HYPERLINK("https://dl.dropboxusercontent.com/scl/fi/x4axs2lqtkqcx5haeew1t/dsc0181.jpg?rlkey=23g2pi1nub5gj6umb9jflwh7w&amp;dl=0","Click to download Image")</f>
      </c>
      <c r="B1992" s="0">
        <f>HYPERLINK("https://dl.dropboxusercontent.com/scl/fi/dp7aixgdoydq3aamntdxi/graphic-update22022-youth.jpg?rlkey=ll1i0go8wackknrvgdffxz6ci&amp;dl=0","Click to download SizeChart")</f>
      </c>
      <c r="C1992" s="0" t="inlineStr">
        <is>
          <t>McDowell Youth T-Shirt</t>
        </is>
      </c>
      <c r="D1992" s="0" t="inlineStr">
        <is>
          <t>'104643</t>
        </is>
      </c>
      <c r="E1992" s="0" t="inlineStr">
        <is>
          <t>MCDOWELL:104643B-YM</t>
        </is>
      </c>
      <c r="F1992" s="0" t="inlineStr">
        <is>
          <t>'000000000000</t>
        </is>
      </c>
      <c r="G1992" s="0" t="inlineStr">
        <is>
          <t>YOUTH</t>
        </is>
      </c>
      <c r="H1992" s="0" t="inlineStr">
        <is>
          <t>YM</t>
        </is>
      </c>
      <c r="I1992" s="0">
        <v>29.99</v>
      </c>
      <c r="J1992" s="0">
        <v>17</v>
      </c>
    </row>
    <row r="1993" spans="1:10" customHeight="0">
      <c r="A1993" s="0">
        <f>HYPERLINK("https://dl.dropboxusercontent.com/scl/fi/x4axs2lqtkqcx5haeew1t/dsc0181.jpg?rlkey=23g2pi1nub5gj6umb9jflwh7w&amp;dl=0","Click to download Image")</f>
      </c>
      <c r="B1993" s="0">
        <f>HYPERLINK("https://dl.dropboxusercontent.com/scl/fi/dp7aixgdoydq3aamntdxi/graphic-update22022-youth.jpg?rlkey=ll1i0go8wackknrvgdffxz6ci&amp;dl=0","Click to download SizeChart")</f>
      </c>
      <c r="C1993" s="0" t="inlineStr">
        <is>
          <t>McDowell Youth T-Shirt</t>
        </is>
      </c>
      <c r="D1993" s="0" t="inlineStr">
        <is>
          <t>'104643</t>
        </is>
      </c>
      <c r="E1993" s="0" t="inlineStr">
        <is>
          <t>MCDOWELL:104643C-YL</t>
        </is>
      </c>
      <c r="F1993" s="0" t="inlineStr">
        <is>
          <t>'000000000000</t>
        </is>
      </c>
      <c r="G1993" s="0" t="inlineStr">
        <is>
          <t>YOUTH</t>
        </is>
      </c>
      <c r="H1993" s="0" t="inlineStr">
        <is>
          <t>YL</t>
        </is>
      </c>
      <c r="I1993" s="0">
        <v>29.99</v>
      </c>
      <c r="J1993" s="0">
        <v>18</v>
      </c>
    </row>
    <row r="1994" spans="1:10" customHeight="0">
      <c r="A1994" s="0">
        <f>HYPERLINK("https://dl.dropboxusercontent.com/scl/fi/x4axs2lqtkqcx5haeew1t/dsc0181.jpg?rlkey=23g2pi1nub5gj6umb9jflwh7w&amp;dl=0","Click to download Image")</f>
      </c>
      <c r="B1994" s="0">
        <f>HYPERLINK("https://dl.dropboxusercontent.com/scl/fi/dp7aixgdoydq3aamntdxi/graphic-update22022-youth.jpg?rlkey=ll1i0go8wackknrvgdffxz6ci&amp;dl=0","Click to download SizeChart")</f>
      </c>
      <c r="C1994" s="0" t="inlineStr">
        <is>
          <t>McDowell Youth T-Shirt</t>
        </is>
      </c>
      <c r="D1994" s="0" t="inlineStr">
        <is>
          <t>'104643</t>
        </is>
      </c>
      <c r="E1994" s="0" t="inlineStr">
        <is>
          <t>MCDOWELL:104643D-YXL</t>
        </is>
      </c>
      <c r="F1994" s="0" t="inlineStr">
        <is>
          <t>'000000000000</t>
        </is>
      </c>
      <c r="G1994" s="0" t="inlineStr">
        <is>
          <t>YOUTH</t>
        </is>
      </c>
      <c r="H1994" s="0" t="inlineStr">
        <is>
          <t>YXL</t>
        </is>
      </c>
      <c r="I1994" s="0">
        <v>29.99</v>
      </c>
      <c r="J1994" s="0">
        <v>19</v>
      </c>
    </row>
    <row r="1995" spans="1:10" customHeight="0">
      <c r="A1995" s="0">
        <f>HYPERLINK("https://dl.dropboxusercontent.com/scl/fi/1q0r2rqgxk1sawr6hpe2b/103185af.jpg?rlkey=b55y8dmlzsrybq9w8zecrm9kw&amp;dl=0","Click to download Image")</f>
      </c>
      <c r="B1995" s="0">
        <f>HYPERLINK("https://dl.dropboxusercontent.com/scl/fi/9zbsnvlqpkhap2rw0qoxj/graphic-update22022-youth.jpg?rlkey=cgstkigfja8p0ca6p8k95erxw&amp;dl=0","Click to download SizeChart")</f>
      </c>
      <c r="C1995" s="0" t="inlineStr">
        <is>
          <t>Parker Youth Baseball T-Shirt</t>
        </is>
      </c>
      <c r="D1995" s="0" t="inlineStr">
        <is>
          <t>'104644</t>
        </is>
      </c>
      <c r="E1995" s="0" t="inlineStr">
        <is>
          <t>PARKER:104644A-YS</t>
        </is>
      </c>
      <c r="F1995" s="0" t="inlineStr">
        <is>
          <t>'000000000000</t>
        </is>
      </c>
      <c r="G1995" s="0" t="inlineStr">
        <is>
          <t>YOUTH</t>
        </is>
      </c>
      <c r="H1995" s="0" t="inlineStr">
        <is>
          <t>YS</t>
        </is>
      </c>
      <c r="I1995" s="0">
        <v>29.99</v>
      </c>
      <c r="J1995" s="0">
        <v>18</v>
      </c>
    </row>
    <row r="1996" spans="1:10" customHeight="0">
      <c r="A1996" s="0">
        <f>HYPERLINK("https://dl.dropboxusercontent.com/scl/fi/1q0r2rqgxk1sawr6hpe2b/103185af.jpg?rlkey=b55y8dmlzsrybq9w8zecrm9kw&amp;dl=0","Click to download Image")</f>
      </c>
      <c r="B1996" s="0">
        <f>HYPERLINK("https://dl.dropboxusercontent.com/scl/fi/9zbsnvlqpkhap2rw0qoxj/graphic-update22022-youth.jpg?rlkey=cgstkigfja8p0ca6p8k95erxw&amp;dl=0","Click to download SizeChart")</f>
      </c>
      <c r="C1996" s="0" t="inlineStr">
        <is>
          <t>Parker Youth Baseball T-Shirt</t>
        </is>
      </c>
      <c r="D1996" s="0" t="inlineStr">
        <is>
          <t>'104644</t>
        </is>
      </c>
      <c r="E1996" s="0" t="inlineStr">
        <is>
          <t>PARKER:104644B-YM</t>
        </is>
      </c>
      <c r="F1996" s="0" t="inlineStr">
        <is>
          <t>'000000000000</t>
        </is>
      </c>
      <c r="G1996" s="0" t="inlineStr">
        <is>
          <t>YOUTH</t>
        </is>
      </c>
      <c r="H1996" s="0" t="inlineStr">
        <is>
          <t>YM</t>
        </is>
      </c>
      <c r="I1996" s="0">
        <v>29.99</v>
      </c>
      <c r="J1996" s="0">
        <v>18</v>
      </c>
    </row>
    <row r="1997" spans="1:10" customHeight="0">
      <c r="A1997" s="0">
        <f>HYPERLINK("https://dl.dropboxusercontent.com/scl/fi/1q0r2rqgxk1sawr6hpe2b/103185af.jpg?rlkey=b55y8dmlzsrybq9w8zecrm9kw&amp;dl=0","Click to download Image")</f>
      </c>
      <c r="B1997" s="0">
        <f>HYPERLINK("https://dl.dropboxusercontent.com/scl/fi/9zbsnvlqpkhap2rw0qoxj/graphic-update22022-youth.jpg?rlkey=cgstkigfja8p0ca6p8k95erxw&amp;dl=0","Click to download SizeChart")</f>
      </c>
      <c r="C1997" s="0" t="inlineStr">
        <is>
          <t>Parker Youth Baseball T-Shirt</t>
        </is>
      </c>
      <c r="D1997" s="0" t="inlineStr">
        <is>
          <t>'104644</t>
        </is>
      </c>
      <c r="E1997" s="0" t="inlineStr">
        <is>
          <t>PARKER:104644C-YL</t>
        </is>
      </c>
      <c r="F1997" s="0" t="inlineStr">
        <is>
          <t>'000000000000</t>
        </is>
      </c>
      <c r="G1997" s="0" t="inlineStr">
        <is>
          <t>YOUTH</t>
        </is>
      </c>
      <c r="H1997" s="0" t="inlineStr">
        <is>
          <t>YL</t>
        </is>
      </c>
      <c r="I1997" s="0">
        <v>29.99</v>
      </c>
      <c r="J1997" s="0">
        <v>20</v>
      </c>
    </row>
    <row r="1998" spans="1:10" customHeight="0">
      <c r="A1998" s="0">
        <f>HYPERLINK("https://dl.dropboxusercontent.com/scl/fi/1q0r2rqgxk1sawr6hpe2b/103185af.jpg?rlkey=b55y8dmlzsrybq9w8zecrm9kw&amp;dl=0","Click to download Image")</f>
      </c>
      <c r="B1998" s="0">
        <f>HYPERLINK("https://dl.dropboxusercontent.com/scl/fi/9zbsnvlqpkhap2rw0qoxj/graphic-update22022-youth.jpg?rlkey=cgstkigfja8p0ca6p8k95erxw&amp;dl=0","Click to download SizeChart")</f>
      </c>
      <c r="C1998" s="0" t="inlineStr">
        <is>
          <t>Parker Youth Baseball T-Shirt</t>
        </is>
      </c>
      <c r="D1998" s="0" t="inlineStr">
        <is>
          <t>'104644</t>
        </is>
      </c>
      <c r="E1998" s="0" t="inlineStr">
        <is>
          <t>PARKER:104644D-YXL</t>
        </is>
      </c>
      <c r="F1998" s="0" t="inlineStr">
        <is>
          <t>'000000000000</t>
        </is>
      </c>
      <c r="G1998" s="0" t="inlineStr">
        <is>
          <t>YOUTH</t>
        </is>
      </c>
      <c r="H1998" s="0" t="inlineStr">
        <is>
          <t>YXL</t>
        </is>
      </c>
      <c r="I1998" s="0">
        <v>29.99</v>
      </c>
      <c r="J1998" s="0">
        <v>21</v>
      </c>
    </row>
    <row r="1999" spans="1:10" customHeight="0">
      <c r="A1999" s="0">
        <f>HYPERLINK("https://dl.dropboxusercontent.com/scl/fi/vpfa7a96d31dcsdzvh44i/104642-af.jpg?rlkey=hkfg9cj6i36tljmsufyhefa93&amp;dl=0","Click to download Image")</f>
      </c>
      <c r="C1999" s="0" t="inlineStr">
        <is>
          <t>Middleton Youth Cap</t>
        </is>
      </c>
      <c r="D1999" s="0" t="inlineStr">
        <is>
          <t>'104642</t>
        </is>
      </c>
      <c r="E1999" s="0" t="inlineStr">
        <is>
          <t>MIDDLETON:104642</t>
        </is>
      </c>
      <c r="F1999" s="0" t="inlineStr">
        <is>
          <t>'000000000000</t>
        </is>
      </c>
      <c r="G1999" s="0" t="inlineStr">
        <is>
          <t>YOUTH</t>
        </is>
      </c>
      <c r="H1999" s="0" t="inlineStr">
        <is>
          <t>YOUTH</t>
        </is>
      </c>
      <c r="I1999" s="0">
        <v>18.99</v>
      </c>
      <c r="J1999" s="0">
        <v>120</v>
      </c>
    </row>
    <row r="2000" spans="1:10" customHeight="0">
      <c r="A2000" s="0">
        <f>HYPERLINK("https://dl.dropboxusercontent.com/scl/fi/sbo0s15kktorg55zvrpu6/100208af48220.jpg?rlkey=97wmcv4bl97i38o2wkjlo84un&amp;dl=0","Click to download Image")</f>
      </c>
      <c r="C2000" s="0" t="inlineStr">
        <is>
          <t>Adair Men's Beanie</t>
        </is>
      </c>
      <c r="D2000" s="0" t="inlineStr">
        <is>
          <t>'100208</t>
        </is>
      </c>
      <c r="E2000" s="0" t="inlineStr">
        <is>
          <t>ADAIR-:100208</t>
        </is>
      </c>
      <c r="F2000" s="0" t="inlineStr">
        <is>
          <t>'070010020801</t>
        </is>
      </c>
      <c r="G2000" s="0" t="inlineStr">
        <is>
          <t>MENS</t>
        </is>
      </c>
      <c r="H2000" s="0" t="inlineStr">
        <is>
          <t>STANDARD MENS</t>
        </is>
      </c>
      <c r="I2000" s="0">
        <v>12.99</v>
      </c>
      <c r="J2000" s="0">
        <v>60</v>
      </c>
    </row>
    <row r="2001" spans="1:10" customHeight="0">
      <c r="A2001" s="0">
        <f>HYPERLINK("https://dl.dropboxusercontent.com/scl/fi/88cza3xsnw6l7c4v4zsg2/100207af82999.jpg?rlkey=ij6je0cnv0sl2zub6qcb5g8lf&amp;dl=0","Click to download Image")</f>
      </c>
      <c r="C2001" s="0" t="inlineStr">
        <is>
          <t>Anne Women's Beanie</t>
        </is>
      </c>
      <c r="D2001" s="0" t="inlineStr">
        <is>
          <t>'100207</t>
        </is>
      </c>
      <c r="E2001" s="0" t="inlineStr">
        <is>
          <t>ANNE:100207</t>
        </is>
      </c>
      <c r="F2001" s="0" t="inlineStr">
        <is>
          <t>'070010020701</t>
        </is>
      </c>
      <c r="G2001" s="0" t="inlineStr">
        <is>
          <t>WOMENS</t>
        </is>
      </c>
      <c r="H2001" s="0" t="inlineStr">
        <is>
          <t>WOMENS</t>
        </is>
      </c>
      <c r="I2001" s="0">
        <v>19.99</v>
      </c>
      <c r="J2001" s="0">
        <v>78</v>
      </c>
    </row>
    <row r="2002" spans="1:10" customHeight="0">
      <c r="A2002" s="0">
        <f>HYPERLINK("https://dl.dropboxusercontent.com/scl/fi/78y2lnjx3067o7taem4t0/camilla.jpg?rlkey=rpdol3vz7o8l2ygxhfppl8j1x&amp;dl=0","Click to download Image")</f>
      </c>
      <c r="C2002" s="0" t="inlineStr">
        <is>
          <t>Camilla Women's Cap</t>
        </is>
      </c>
      <c r="D2002" s="0" t="inlineStr">
        <is>
          <t>'100162</t>
        </is>
      </c>
      <c r="E2002" s="0" t="inlineStr">
        <is>
          <t>CAMILLA:100162</t>
        </is>
      </c>
      <c r="F2002" s="0" t="inlineStr">
        <is>
          <t>'070010016201</t>
        </is>
      </c>
      <c r="G2002" s="0" t="inlineStr">
        <is>
          <t>WOMENS</t>
        </is>
      </c>
      <c r="H2002" s="0" t="inlineStr">
        <is>
          <t>WOMENS</t>
        </is>
      </c>
      <c r="I2002" s="0">
        <v>21.99</v>
      </c>
      <c r="J2002" s="0">
        <v>104</v>
      </c>
    </row>
    <row r="2003" spans="1:10" customHeight="0">
      <c r="A2003" s="0">
        <f>HYPERLINK("https://dl.dropboxusercontent.com/scl/fi/o2q6rp3j12z1yslgg2lc7/97860af.jpg?rlkey=dkcd5fb151x221vmp6vp6mjtv&amp;dl=0","Click to download Image")</f>
      </c>
      <c r="C2003" s="0" t="inlineStr">
        <is>
          <t>Sean Men's Hip Hop Cap</t>
        </is>
      </c>
      <c r="D2003" s="0" t="inlineStr">
        <is>
          <t>'97860</t>
        </is>
      </c>
      <c r="E2003" s="0" t="inlineStr">
        <is>
          <t>SEAN:97860</t>
        </is>
      </c>
      <c r="F2003" s="0" t="inlineStr">
        <is>
          <t>'000000000000</t>
        </is>
      </c>
      <c r="G2003" s="0" t="inlineStr">
        <is>
          <t>MENS</t>
        </is>
      </c>
      <c r="H2003" s="0" t="inlineStr">
        <is>
          <t>STANDARD MENS</t>
        </is>
      </c>
      <c r="I2003" s="0">
        <v>24.99</v>
      </c>
      <c r="J2003" s="0">
        <v>73</v>
      </c>
    </row>
    <row r="2004" spans="1:10" customHeight="0">
      <c r="A2004" s="0">
        <f>HYPERLINK("https://dl.dropboxusercontent.com/scl/fi/kq073qmdlnb1ztk268vuo/jillian.jpg?rlkey=fnpioaw8kvvu3hpu65c9j7hxo&amp;dl=0","Click to download Image")</f>
      </c>
      <c r="C2004" s="0" t="inlineStr">
        <is>
          <t>Jillian Women's Cap</t>
        </is>
      </c>
      <c r="D2004" s="0" t="inlineStr">
        <is>
          <t>'100160</t>
        </is>
      </c>
      <c r="E2004" s="0" t="inlineStr">
        <is>
          <t>JILLIAN:100160</t>
        </is>
      </c>
      <c r="F2004" s="0" t="inlineStr">
        <is>
          <t>'000000000000</t>
        </is>
      </c>
      <c r="G2004" s="0" t="inlineStr">
        <is>
          <t>WOMENS</t>
        </is>
      </c>
      <c r="H2004" s="0" t="inlineStr">
        <is>
          <t>WOMENS</t>
        </is>
      </c>
      <c r="I2004" s="0">
        <v>24.99</v>
      </c>
      <c r="J2004" s="0">
        <v>135</v>
      </c>
    </row>
    <row r="2005" spans="1:10" customHeight="0">
      <c r="A2005" s="0">
        <f>HYPERLINK("https://dl.dropboxusercontent.com/scl/fi/4qrw6go5jyrbg52lsqp4y/130384-ff.jpg?rlkey=e4bgikbwr2p0g0u5nrbe2vy63&amp;dl=0","Click to download Image")</f>
      </c>
      <c r="C2005" s="0" t="inlineStr">
        <is>
          <t>Cersei Infant Cuffed Beanie</t>
        </is>
      </c>
      <c r="D2005" s="0" t="inlineStr">
        <is>
          <t>'130384</t>
        </is>
      </c>
      <c r="E2005" s="0" t="inlineStr">
        <is>
          <t>UNI CERSEI I BK:130384</t>
        </is>
      </c>
      <c r="F2005" s="0" t="inlineStr">
        <is>
          <t>'702130384011</t>
        </is>
      </c>
      <c r="G2005" s="0" t="inlineStr">
        <is>
          <t>INFANT</t>
        </is>
      </c>
      <c r="H2005" s="0" t="inlineStr">
        <is>
          <t>INFANT</t>
        </is>
      </c>
      <c r="I2005" s="0">
        <v>24.99</v>
      </c>
      <c r="J2005" s="0">
        <v>72</v>
      </c>
    </row>
    <row r="2006" spans="1:10" customHeight="0">
      <c r="A2006" s="0">
        <f>HYPERLINK("https://dl.dropboxusercontent.com/scl/fi/echz4af5qr5g1zoq06fmk/130381-af.jpg?rlkey=0hu6j4rt9k4xpqh9td26zg6nf&amp;dl=0","Click to download Image")</f>
      </c>
      <c r="C2006" s="0" t="inlineStr">
        <is>
          <t>Cersei Toddler Cuffed Beanie</t>
        </is>
      </c>
      <c r="D2006" s="0" t="inlineStr">
        <is>
          <t>'130381</t>
        </is>
      </c>
      <c r="E2006" s="0" t="inlineStr">
        <is>
          <t>UNI CERSEI T BK:130381</t>
        </is>
      </c>
      <c r="F2006" s="0" t="inlineStr">
        <is>
          <t>'702130381010</t>
        </is>
      </c>
      <c r="G2006" s="0" t="inlineStr">
        <is>
          <t>TODDLER</t>
        </is>
      </c>
      <c r="H2006" s="0" t="inlineStr">
        <is>
          <t>TODDLER</t>
        </is>
      </c>
      <c r="I2006" s="0">
        <v>24.99</v>
      </c>
      <c r="J2006" s="0">
        <v>72</v>
      </c>
    </row>
    <row r="2007" spans="1:10" customHeight="0">
      <c r="A2007" s="0">
        <f>HYPERLINK("https://dl.dropboxusercontent.com/scl/fi/y8ayaip6tnhoe7m2kgcuj/130378-ff.jpg?rlkey=ixmnki7djq04v46nk96d6ep7n&amp;dl=0","Click to download Image")</f>
      </c>
      <c r="C2007" s="0" t="inlineStr">
        <is>
          <t>Cersei Youth Cuffed Beanie</t>
        </is>
      </c>
      <c r="D2007" s="0" t="inlineStr">
        <is>
          <t>'130378</t>
        </is>
      </c>
      <c r="E2007" s="0" t="inlineStr">
        <is>
          <t>UNI CERSEI Y BK:130378</t>
        </is>
      </c>
      <c r="F2007" s="0" t="inlineStr">
        <is>
          <t>'702130378010</t>
        </is>
      </c>
      <c r="G2007" s="0" t="inlineStr">
        <is>
          <t>YOUTH</t>
        </is>
      </c>
      <c r="H2007" s="0" t="inlineStr">
        <is>
          <t>YOUTH</t>
        </is>
      </c>
      <c r="I2007" s="0">
        <v>24.99</v>
      </c>
      <c r="J2007" s="0">
        <v>72</v>
      </c>
    </row>
    <row r="2008" spans="1:10" customHeight="0">
      <c r="A2008" s="0">
        <f>HYPERLINK("https://dl.dropboxusercontent.com/scl/fi/igj3l1uj6jfny0gfyl1kw/103260-f.jpg?rlkey=pfhn73irkow3vxu9pxwdqmijr&amp;dl=0","Click to download Image")</f>
      </c>
      <c r="C2008" s="0" t="inlineStr">
        <is>
          <t>Sally Women's Polo</t>
        </is>
      </c>
      <c r="D2008" s="0" t="inlineStr">
        <is>
          <t>'103260</t>
        </is>
      </c>
      <c r="E2008" s="0" t="inlineStr">
        <is>
          <t>BLACK BASIC:103260A-S</t>
        </is>
      </c>
      <c r="F2008" s="0" t="inlineStr">
        <is>
          <t>'000000000000</t>
        </is>
      </c>
      <c r="G2008" s="0" t="inlineStr">
        <is>
          <t>WOMENS</t>
        </is>
      </c>
      <c r="H2008" s="0" t="inlineStr">
        <is>
          <t>S</t>
        </is>
      </c>
      <c r="I2008" s="0">
        <v>44.99</v>
      </c>
      <c r="J2008" s="0">
        <v>14</v>
      </c>
    </row>
    <row r="2009" spans="1:10" customHeight="0">
      <c r="A2009" s="0">
        <f>HYPERLINK("https://dl.dropboxusercontent.com/scl/fi/igj3l1uj6jfny0gfyl1kw/103260-f.jpg?rlkey=pfhn73irkow3vxu9pxwdqmijr&amp;dl=0","Click to download Image")</f>
      </c>
      <c r="C2009" s="0" t="inlineStr">
        <is>
          <t>Sally Women's Polo</t>
        </is>
      </c>
      <c r="D2009" s="0" t="inlineStr">
        <is>
          <t>'103260</t>
        </is>
      </c>
      <c r="E2009" s="0" t="inlineStr">
        <is>
          <t>BLACK BASIC:103260B-M</t>
        </is>
      </c>
      <c r="F2009" s="0" t="inlineStr">
        <is>
          <t>'000000000000</t>
        </is>
      </c>
      <c r="G2009" s="0" t="inlineStr">
        <is>
          <t>WOMENS</t>
        </is>
      </c>
      <c r="H2009" s="0" t="inlineStr">
        <is>
          <t>M</t>
        </is>
      </c>
      <c r="I2009" s="0">
        <v>44.99</v>
      </c>
      <c r="J2009" s="0">
        <v>19</v>
      </c>
    </row>
    <row r="2010" spans="1:10" customHeight="0">
      <c r="A2010" s="0">
        <f>HYPERLINK("https://dl.dropboxusercontent.com/scl/fi/igj3l1uj6jfny0gfyl1kw/103260-f.jpg?rlkey=pfhn73irkow3vxu9pxwdqmijr&amp;dl=0","Click to download Image")</f>
      </c>
      <c r="C2010" s="0" t="inlineStr">
        <is>
          <t>Sally Women's Polo</t>
        </is>
      </c>
      <c r="D2010" s="0" t="inlineStr">
        <is>
          <t>'103260</t>
        </is>
      </c>
      <c r="E2010" s="0" t="inlineStr">
        <is>
          <t>BLACK BASIC:103260C-L</t>
        </is>
      </c>
      <c r="F2010" s="0" t="inlineStr">
        <is>
          <t>'000000000000</t>
        </is>
      </c>
      <c r="G2010" s="0" t="inlineStr">
        <is>
          <t>WOMENS</t>
        </is>
      </c>
      <c r="H2010" s="0" t="inlineStr">
        <is>
          <t>L</t>
        </is>
      </c>
      <c r="I2010" s="0">
        <v>44.99</v>
      </c>
      <c r="J2010" s="0">
        <v>40</v>
      </c>
    </row>
    <row r="2011" spans="1:10" customHeight="0">
      <c r="A2011" s="0">
        <f>HYPERLINK("https://dl.dropboxusercontent.com/scl/fi/igj3l1uj6jfny0gfyl1kw/103260-f.jpg?rlkey=pfhn73irkow3vxu9pxwdqmijr&amp;dl=0","Click to download Image")</f>
      </c>
      <c r="C2011" s="0" t="inlineStr">
        <is>
          <t>Sally Women's Polo</t>
        </is>
      </c>
      <c r="D2011" s="0" t="inlineStr">
        <is>
          <t>'103260</t>
        </is>
      </c>
      <c r="E2011" s="0" t="inlineStr">
        <is>
          <t>BLACK BASIC:103260D-XL</t>
        </is>
      </c>
      <c r="F2011" s="0" t="inlineStr">
        <is>
          <t>'000000000000</t>
        </is>
      </c>
      <c r="G2011" s="0" t="inlineStr">
        <is>
          <t>WOMENS</t>
        </is>
      </c>
      <c r="H2011" s="0" t="inlineStr">
        <is>
          <t>XL</t>
        </is>
      </c>
      <c r="I2011" s="0">
        <v>44.99</v>
      </c>
      <c r="J2011" s="0">
        <v>40</v>
      </c>
    </row>
    <row r="2012" spans="1:10" customHeight="0">
      <c r="A2012" s="0">
        <f>HYPERLINK("https://dl.dropboxusercontent.com/scl/fi/igj3l1uj6jfny0gfyl1kw/103260-f.jpg?rlkey=pfhn73irkow3vxu9pxwdqmijr&amp;dl=0","Click to download Image")</f>
      </c>
      <c r="C2012" s="0" t="inlineStr">
        <is>
          <t>Sally Women's Polo</t>
        </is>
      </c>
      <c r="D2012" s="0" t="inlineStr">
        <is>
          <t>'103260</t>
        </is>
      </c>
      <c r="E2012" s="0" t="inlineStr">
        <is>
          <t>BLACK BASIC:103260E-2XL</t>
        </is>
      </c>
      <c r="F2012" s="0" t="inlineStr">
        <is>
          <t>'000000000000</t>
        </is>
      </c>
      <c r="G2012" s="0" t="inlineStr">
        <is>
          <t>WOMENS</t>
        </is>
      </c>
      <c r="H2012" s="0" t="inlineStr">
        <is>
          <t>2XL</t>
        </is>
      </c>
      <c r="I2012" s="0">
        <v>44.99</v>
      </c>
      <c r="J2012" s="0">
        <v>20</v>
      </c>
    </row>
    <row r="2013" spans="1:10" customHeight="0">
      <c r="A2013" s="0">
        <f>HYPERLINK("https://dl.dropboxusercontent.com/scl/fi/igj3l1uj6jfny0gfyl1kw/103260-f.jpg?rlkey=pfhn73irkow3vxu9pxwdqmijr&amp;dl=0","Click to download Image")</f>
      </c>
      <c r="C2013" s="0" t="inlineStr">
        <is>
          <t>Sally Women's Polo</t>
        </is>
      </c>
      <c r="D2013" s="0" t="inlineStr">
        <is>
          <t>'103260</t>
        </is>
      </c>
      <c r="E2013" s="0" t="inlineStr">
        <is>
          <t>BLACK BASIC:103260F-3XL</t>
        </is>
      </c>
      <c r="F2013" s="0" t="inlineStr">
        <is>
          <t>'000000000000</t>
        </is>
      </c>
      <c r="G2013" s="0" t="inlineStr">
        <is>
          <t>WOMENS</t>
        </is>
      </c>
      <c r="H2013" s="0" t="inlineStr">
        <is>
          <t>3XL</t>
        </is>
      </c>
      <c r="I2013" s="0">
        <v>44.99</v>
      </c>
      <c r="J2013" s="0">
        <v>15</v>
      </c>
    </row>
    <row r="2014" spans="1:10" customHeight="0">
      <c r="A2014" s="0">
        <f>HYPERLINK("https://dl.dropboxusercontent.com/scl/fi/1exckac7sfhicc1gzf877/103259-f.jpg?rlkey=rfypr3krcfwyj3rlrlxd17vhv&amp;dl=0","Click to download Image")</f>
      </c>
      <c r="C2014" s="0" t="inlineStr">
        <is>
          <t>Sal Men's Polo</t>
        </is>
      </c>
      <c r="D2014" s="0" t="inlineStr">
        <is>
          <t>'103259</t>
        </is>
      </c>
      <c r="E2014" s="0" t="inlineStr">
        <is>
          <t>BLACK BASIC:103259A-S</t>
        </is>
      </c>
      <c r="F2014" s="0" t="inlineStr">
        <is>
          <t>'000000000000</t>
        </is>
      </c>
      <c r="G2014" s="0" t="inlineStr">
        <is>
          <t>MENS</t>
        </is>
      </c>
      <c r="H2014" s="0" t="inlineStr">
        <is>
          <t>S</t>
        </is>
      </c>
      <c r="I2014" s="0">
        <v>44.99</v>
      </c>
      <c r="J2014" s="0">
        <v>15</v>
      </c>
    </row>
    <row r="2015" spans="1:10" customHeight="0">
      <c r="A2015" s="0">
        <f>HYPERLINK("https://dl.dropboxusercontent.com/scl/fi/1exckac7sfhicc1gzf877/103259-f.jpg?rlkey=rfypr3krcfwyj3rlrlxd17vhv&amp;dl=0","Click to download Image")</f>
      </c>
      <c r="C2015" s="0" t="inlineStr">
        <is>
          <t>Sal Men's Polo</t>
        </is>
      </c>
      <c r="D2015" s="0" t="inlineStr">
        <is>
          <t>'103259</t>
        </is>
      </c>
      <c r="E2015" s="0" t="inlineStr">
        <is>
          <t>BLACK BASIC:103259B-M</t>
        </is>
      </c>
      <c r="F2015" s="0" t="inlineStr">
        <is>
          <t>'000000000000</t>
        </is>
      </c>
      <c r="G2015" s="0" t="inlineStr">
        <is>
          <t>MENS</t>
        </is>
      </c>
      <c r="H2015" s="0" t="inlineStr">
        <is>
          <t>M</t>
        </is>
      </c>
      <c r="I2015" s="0">
        <v>44.99</v>
      </c>
      <c r="J2015" s="0">
        <v>19</v>
      </c>
    </row>
    <row r="2016" spans="1:10" customHeight="0">
      <c r="A2016" s="0">
        <f>HYPERLINK("https://dl.dropboxusercontent.com/scl/fi/1exckac7sfhicc1gzf877/103259-f.jpg?rlkey=rfypr3krcfwyj3rlrlxd17vhv&amp;dl=0","Click to download Image")</f>
      </c>
      <c r="C2016" s="0" t="inlineStr">
        <is>
          <t>Sal Men's Polo</t>
        </is>
      </c>
      <c r="D2016" s="0" t="inlineStr">
        <is>
          <t>'103259</t>
        </is>
      </c>
      <c r="E2016" s="0" t="inlineStr">
        <is>
          <t>BLACK BASIC:103259C-L</t>
        </is>
      </c>
      <c r="F2016" s="0" t="inlineStr">
        <is>
          <t>'000000000000</t>
        </is>
      </c>
      <c r="G2016" s="0" t="inlineStr">
        <is>
          <t>MENS</t>
        </is>
      </c>
      <c r="H2016" s="0" t="inlineStr">
        <is>
          <t>L</t>
        </is>
      </c>
      <c r="I2016" s="0">
        <v>44.99</v>
      </c>
      <c r="J2016" s="0">
        <v>32</v>
      </c>
    </row>
    <row r="2017" spans="1:10" customHeight="0">
      <c r="A2017" s="0">
        <f>HYPERLINK("https://dl.dropboxusercontent.com/scl/fi/1exckac7sfhicc1gzf877/103259-f.jpg?rlkey=rfypr3krcfwyj3rlrlxd17vhv&amp;dl=0","Click to download Image")</f>
      </c>
      <c r="C2017" s="0" t="inlineStr">
        <is>
          <t>Sal Men's Polo</t>
        </is>
      </c>
      <c r="D2017" s="0" t="inlineStr">
        <is>
          <t>'103259</t>
        </is>
      </c>
      <c r="E2017" s="0" t="inlineStr">
        <is>
          <t>BLACK BASIC:103259D-XL</t>
        </is>
      </c>
      <c r="F2017" s="0" t="inlineStr">
        <is>
          <t>'000000000000</t>
        </is>
      </c>
      <c r="G2017" s="0" t="inlineStr">
        <is>
          <t>MENS</t>
        </is>
      </c>
      <c r="H2017" s="0" t="inlineStr">
        <is>
          <t>XL</t>
        </is>
      </c>
      <c r="I2017" s="0">
        <v>44.99</v>
      </c>
      <c r="J2017" s="0">
        <v>36</v>
      </c>
    </row>
    <row r="2018" spans="1:10" customHeight="0">
      <c r="A2018" s="0">
        <f>HYPERLINK("https://dl.dropboxusercontent.com/scl/fi/1exckac7sfhicc1gzf877/103259-f.jpg?rlkey=rfypr3krcfwyj3rlrlxd17vhv&amp;dl=0","Click to download Image")</f>
      </c>
      <c r="C2018" s="0" t="inlineStr">
        <is>
          <t>Sal Men's Polo</t>
        </is>
      </c>
      <c r="D2018" s="0" t="inlineStr">
        <is>
          <t>'103259</t>
        </is>
      </c>
      <c r="E2018" s="0" t="inlineStr">
        <is>
          <t>BLACK BASIC:103259E-2XL</t>
        </is>
      </c>
      <c r="F2018" s="0" t="inlineStr">
        <is>
          <t>'000000000000</t>
        </is>
      </c>
      <c r="G2018" s="0" t="inlineStr">
        <is>
          <t>MENS</t>
        </is>
      </c>
      <c r="H2018" s="0" t="inlineStr">
        <is>
          <t>2XL</t>
        </is>
      </c>
      <c r="I2018" s="0">
        <v>46.99</v>
      </c>
      <c r="J2018" s="0">
        <v>16</v>
      </c>
    </row>
    <row r="2019" spans="1:10" customHeight="0">
      <c r="A2019" s="0">
        <f>HYPERLINK("https://dl.dropboxusercontent.com/scl/fi/1exckac7sfhicc1gzf877/103259-f.jpg?rlkey=rfypr3krcfwyj3rlrlxd17vhv&amp;dl=0","Click to download Image")</f>
      </c>
      <c r="C2019" s="0" t="inlineStr">
        <is>
          <t>Sal Men's Polo</t>
        </is>
      </c>
      <c r="D2019" s="0" t="inlineStr">
        <is>
          <t>'103259</t>
        </is>
      </c>
      <c r="E2019" s="0" t="inlineStr">
        <is>
          <t>BLACK BASIC:103259F-3XL</t>
        </is>
      </c>
      <c r="F2019" s="0" t="inlineStr">
        <is>
          <t>'000000000000</t>
        </is>
      </c>
      <c r="G2019" s="0" t="inlineStr">
        <is>
          <t>MENS</t>
        </is>
      </c>
      <c r="H2019" s="0" t="inlineStr">
        <is>
          <t>3XL</t>
        </is>
      </c>
      <c r="I2019" s="0">
        <v>46.99</v>
      </c>
      <c r="J2019" s="0">
        <v>14</v>
      </c>
    </row>
    <row r="2020" spans="1:10" customHeight="0">
      <c r="A2020" s="0">
        <f>HYPERLINK("https://dl.dropboxusercontent.com/scl/fi/xrjba4l8en6a8fqa6g6pa/101773af.jpg?rlkey=3asiwxx6fpkwlcfjj8oad3iwi&amp;dl=0","Click to download Image")</f>
      </c>
      <c r="B2020" s="0">
        <f>HYPERLINK("https://dl.dropboxusercontent.com/scl/fi/1muksa4xl3kg7dgbgx14r/size-charts-women-s-standard-fitted-hoodie.jpg?rlkey=8ouhesiv8e0n2jhh324d22q19&amp;dl=0","Click to download SizeChart")</f>
      </c>
      <c r="C2020" s="0" t="inlineStr">
        <is>
          <t>Gretta Women's Hoodie</t>
        </is>
      </c>
      <c r="D2020" s="0" t="inlineStr">
        <is>
          <t>'101773</t>
        </is>
      </c>
      <c r="E2020" s="0" t="inlineStr">
        <is>
          <t>GRETTA:101773C-L</t>
        </is>
      </c>
      <c r="F2020" s="0" t="inlineStr">
        <is>
          <t>'080010177303</t>
        </is>
      </c>
      <c r="G2020" s="0" t="inlineStr">
        <is>
          <t>WOMENS</t>
        </is>
      </c>
      <c r="H2020" s="0" t="inlineStr">
        <is>
          <t>L</t>
        </is>
      </c>
      <c r="I2020" s="0">
        <v>52.99</v>
      </c>
      <c r="J2020" s="0">
        <v>13</v>
      </c>
    </row>
    <row r="2021" spans="1:10" customHeight="0">
      <c r="A2021" s="0">
        <f>HYPERLINK("https://dl.dropboxusercontent.com/scl/fi/p3ivwfohgi79zwz6khduy/ryan.jpg?rlkey=xayq04197fls82sc7zahtco4t&amp;dl=0","Click to download Image")</f>
      </c>
      <c r="C2021" s="0" t="inlineStr">
        <is>
          <t>Ryan Youth Stretch Fit Cap</t>
        </is>
      </c>
      <c r="D2021" s="0" t="inlineStr">
        <is>
          <t>'97844</t>
        </is>
      </c>
      <c r="E2021" s="0" t="inlineStr">
        <is>
          <t>RYAN:97844Y</t>
        </is>
      </c>
      <c r="F2021" s="0" t="inlineStr">
        <is>
          <t>'000000000000</t>
        </is>
      </c>
      <c r="G2021" s="0" t="inlineStr">
        <is>
          <t>YOUTH</t>
        </is>
      </c>
      <c r="H2021" s="0" t="inlineStr">
        <is>
          <t>YOUTH</t>
        </is>
      </c>
      <c r="I2021" s="0">
        <v>24.99</v>
      </c>
      <c r="J2021" s="0">
        <v>94</v>
      </c>
    </row>
    <row r="2022" spans="1:10" customHeight="0">
      <c r="A2022" s="0">
        <f>HYPERLINK("https://dl.dropboxusercontent.com/scl/fi/ujzvzabbbh8t9tqbajd2f/101731af23253.jpg?rlkey=s01c9orfwxe38yshzr9klgk8u&amp;dl=0","Click to download Image")</f>
      </c>
      <c r="C2022" s="0" t="inlineStr">
        <is>
          <t>Paul Men's Hoodie</t>
        </is>
      </c>
      <c r="D2022" s="0" t="inlineStr">
        <is>
          <t>'101731</t>
        </is>
      </c>
      <c r="E2022" s="0" t="inlineStr">
        <is>
          <t>PAUL:101731A-S</t>
        </is>
      </c>
      <c r="F2022" s="0" t="inlineStr">
        <is>
          <t>'080010173101</t>
        </is>
      </c>
      <c r="G2022" s="0" t="inlineStr">
        <is>
          <t>MENS</t>
        </is>
      </c>
      <c r="H2022" s="0" t="inlineStr">
        <is>
          <t>S</t>
        </is>
      </c>
      <c r="I2022" s="0">
        <v>52.99</v>
      </c>
      <c r="J2022" s="0">
        <v>15</v>
      </c>
    </row>
    <row r="2023" spans="1:10" customHeight="0">
      <c r="A2023" s="0">
        <f>HYPERLINK("https://dl.dropboxusercontent.com/scl/fi/ujzvzabbbh8t9tqbajd2f/101731af23253.jpg?rlkey=s01c9orfwxe38yshzr9klgk8u&amp;dl=0","Click to download Image")</f>
      </c>
      <c r="C2023" s="0" t="inlineStr">
        <is>
          <t>Paul Men's Hoodie</t>
        </is>
      </c>
      <c r="D2023" s="0" t="inlineStr">
        <is>
          <t>'101731</t>
        </is>
      </c>
      <c r="E2023" s="0" t="inlineStr">
        <is>
          <t>PAUL:101731B-M</t>
        </is>
      </c>
      <c r="F2023" s="0" t="inlineStr">
        <is>
          <t>'080010173102</t>
        </is>
      </c>
      <c r="G2023" s="0" t="inlineStr">
        <is>
          <t>MENS</t>
        </is>
      </c>
      <c r="H2023" s="0" t="inlineStr">
        <is>
          <t>M</t>
        </is>
      </c>
      <c r="I2023" s="0">
        <v>52.99</v>
      </c>
      <c r="J2023" s="0">
        <v>19</v>
      </c>
    </row>
    <row r="2024" spans="1:10" customHeight="0">
      <c r="A2024" s="0">
        <f>HYPERLINK("https://dl.dropboxusercontent.com/scl/fi/ujzvzabbbh8t9tqbajd2f/101731af23253.jpg?rlkey=s01c9orfwxe38yshzr9klgk8u&amp;dl=0","Click to download Image")</f>
      </c>
      <c r="C2024" s="0" t="inlineStr">
        <is>
          <t>Paul Men's Hoodie</t>
        </is>
      </c>
      <c r="D2024" s="0" t="inlineStr">
        <is>
          <t>'101731</t>
        </is>
      </c>
      <c r="E2024" s="0" t="inlineStr">
        <is>
          <t>PAUL:101731C-L</t>
        </is>
      </c>
      <c r="F2024" s="0" t="inlineStr">
        <is>
          <t>'080010173103</t>
        </is>
      </c>
      <c r="G2024" s="0" t="inlineStr">
        <is>
          <t>MENS</t>
        </is>
      </c>
      <c r="H2024" s="0" t="inlineStr">
        <is>
          <t>L</t>
        </is>
      </c>
      <c r="I2024" s="0">
        <v>52.99</v>
      </c>
      <c r="J2024" s="0">
        <v>34</v>
      </c>
    </row>
    <row r="2025" spans="1:10" customHeight="0">
      <c r="A2025" s="0">
        <f>HYPERLINK("https://dl.dropboxusercontent.com/scl/fi/ujzvzabbbh8t9tqbajd2f/101731af23253.jpg?rlkey=s01c9orfwxe38yshzr9klgk8u&amp;dl=0","Click to download Image")</f>
      </c>
      <c r="C2025" s="0" t="inlineStr">
        <is>
          <t>Paul Men's Hoodie</t>
        </is>
      </c>
      <c r="D2025" s="0" t="inlineStr">
        <is>
          <t>'101731</t>
        </is>
      </c>
      <c r="E2025" s="0" t="inlineStr">
        <is>
          <t>PAUL:101731D-XL</t>
        </is>
      </c>
      <c r="F2025" s="0" t="inlineStr">
        <is>
          <t>'080010173104</t>
        </is>
      </c>
      <c r="G2025" s="0" t="inlineStr">
        <is>
          <t>MENS</t>
        </is>
      </c>
      <c r="H2025" s="0" t="inlineStr">
        <is>
          <t>XL</t>
        </is>
      </c>
      <c r="I2025" s="0">
        <v>52.99</v>
      </c>
      <c r="J2025" s="0">
        <v>35</v>
      </c>
    </row>
    <row r="2026" spans="1:10" customHeight="0">
      <c r="A2026" s="0">
        <f>HYPERLINK("https://dl.dropboxusercontent.com/scl/fi/ujzvzabbbh8t9tqbajd2f/101731af23253.jpg?rlkey=s01c9orfwxe38yshzr9klgk8u&amp;dl=0","Click to download Image")</f>
      </c>
      <c r="C2026" s="0" t="inlineStr">
        <is>
          <t>Paul Men's Hoodie</t>
        </is>
      </c>
      <c r="D2026" s="0" t="inlineStr">
        <is>
          <t>'101731</t>
        </is>
      </c>
      <c r="E2026" s="0" t="inlineStr">
        <is>
          <t>PAUL:101731E-2XL</t>
        </is>
      </c>
      <c r="F2026" s="0" t="inlineStr">
        <is>
          <t>'080010173105</t>
        </is>
      </c>
      <c r="G2026" s="0" t="inlineStr">
        <is>
          <t>MENS</t>
        </is>
      </c>
      <c r="H2026" s="0" t="inlineStr">
        <is>
          <t>2XL</t>
        </is>
      </c>
      <c r="I2026" s="0">
        <v>54.99</v>
      </c>
      <c r="J2026" s="0">
        <v>17</v>
      </c>
    </row>
    <row r="2027" spans="1:10" customHeight="0">
      <c r="A2027" s="0">
        <f>HYPERLINK("https://dl.dropboxusercontent.com/scl/fi/ujzvzabbbh8t9tqbajd2f/101731af23253.jpg?rlkey=s01c9orfwxe38yshzr9klgk8u&amp;dl=0","Click to download Image")</f>
      </c>
      <c r="C2027" s="0" t="inlineStr">
        <is>
          <t>Paul Men's Hoodie</t>
        </is>
      </c>
      <c r="D2027" s="0" t="inlineStr">
        <is>
          <t>'101731</t>
        </is>
      </c>
      <c r="E2027" s="0" t="inlineStr">
        <is>
          <t>PAUL:101731F-3XL</t>
        </is>
      </c>
      <c r="F2027" s="0" t="inlineStr">
        <is>
          <t>'080010173106</t>
        </is>
      </c>
      <c r="G2027" s="0" t="inlineStr">
        <is>
          <t>MENS</t>
        </is>
      </c>
      <c r="H2027" s="0" t="inlineStr">
        <is>
          <t>3XL</t>
        </is>
      </c>
      <c r="I2027" s="0">
        <v>54.99</v>
      </c>
      <c r="J2027" s="0">
        <v>14</v>
      </c>
    </row>
    <row r="2028" spans="1:10" customHeight="0">
      <c r="A2028" s="0">
        <f>HYPERLINK("https://dl.dropboxusercontent.com/scl/fi/cqfg6xullesv4ddqihn29/97849af78606.jpg?rlkey=ghfg8gt2d42wt0uzp1wbqxw8f&amp;dl=0","Click to download Image")</f>
      </c>
      <c r="C2028" s="0" t="inlineStr">
        <is>
          <t>Roger Men's Camo Cap</t>
        </is>
      </c>
      <c r="D2028" s="0" t="inlineStr">
        <is>
          <t>'97849</t>
        </is>
      </c>
      <c r="E2028" s="0" t="inlineStr">
        <is>
          <t>ROGER:97849</t>
        </is>
      </c>
      <c r="F2028" s="0" t="inlineStr">
        <is>
          <t>'000000000000</t>
        </is>
      </c>
      <c r="G2028" s="0" t="inlineStr">
        <is>
          <t>MENS</t>
        </is>
      </c>
      <c r="H2028" s="0" t="inlineStr">
        <is>
          <t>STANDARD MENS</t>
        </is>
      </c>
      <c r="I2028" s="0">
        <v>24.99</v>
      </c>
      <c r="J2028" s="0">
        <v>46</v>
      </c>
    </row>
    <row r="2029" spans="1:10" customHeight="0">
      <c r="A2029" s="0">
        <f>HYPERLINK("https://dl.dropboxusercontent.com/scl/fi/vghtzvd5md0bje1bwnxe8/remy-03.jpg?rlkey=vzjf70m83nww1adusixujj3fe&amp;dl=0","Click to download Image")</f>
      </c>
      <c r="B2029" s="0">
        <f>HYPERLINK("https://dl.dropboxusercontent.com/scl/fi/049dqsnch6hctz5onjhxy/size-chartyouth-c.jpg?rlkey=xsurw4lufkdodef4rujd4dhqz&amp;dl=0","Click to download SizeChart")</f>
      </c>
      <c r="C2029" s="0" t="inlineStr">
        <is>
          <t>Remy Youth Glow In The Dark Short Sleeve Shirt</t>
        </is>
      </c>
      <c r="D2029" s="0" t="inlineStr">
        <is>
          <t>'97838</t>
        </is>
      </c>
      <c r="E2029" s="0" t="inlineStr">
        <is>
          <t>REMY:97838A-S</t>
        </is>
      </c>
      <c r="F2029" s="0" t="inlineStr">
        <is>
          <t>'000000000000</t>
        </is>
      </c>
      <c r="G2029" s="0" t="inlineStr">
        <is>
          <t>YOUTH</t>
        </is>
      </c>
      <c r="H2029" s="0" t="inlineStr">
        <is>
          <t>S</t>
        </is>
      </c>
      <c r="I2029" s="0">
        <v>34.99</v>
      </c>
      <c r="J2029" s="0">
        <v>25</v>
      </c>
    </row>
    <row r="2030" spans="1:10" customHeight="0">
      <c r="A2030" s="0">
        <f>HYPERLINK("https://dl.dropboxusercontent.com/scl/fi/vghtzvd5md0bje1bwnxe8/remy-03.jpg?rlkey=vzjf70m83nww1adusixujj3fe&amp;dl=0","Click to download Image")</f>
      </c>
      <c r="B2030" s="0">
        <f>HYPERLINK("https://dl.dropboxusercontent.com/scl/fi/049dqsnch6hctz5onjhxy/size-chartyouth-c.jpg?rlkey=xsurw4lufkdodef4rujd4dhqz&amp;dl=0","Click to download SizeChart")</f>
      </c>
      <c r="C2030" s="0" t="inlineStr">
        <is>
          <t>Remy Youth Glow In The Dark Short Sleeve Shirt</t>
        </is>
      </c>
      <c r="D2030" s="0" t="inlineStr">
        <is>
          <t>'97838</t>
        </is>
      </c>
      <c r="E2030" s="0" t="inlineStr">
        <is>
          <t>REMY:97838B-M</t>
        </is>
      </c>
      <c r="F2030" s="0" t="inlineStr">
        <is>
          <t>'000000000000</t>
        </is>
      </c>
      <c r="G2030" s="0" t="inlineStr">
        <is>
          <t>YOUTH</t>
        </is>
      </c>
      <c r="H2030" s="0" t="inlineStr">
        <is>
          <t>M</t>
        </is>
      </c>
      <c r="I2030" s="0">
        <v>34.99</v>
      </c>
      <c r="J2030" s="0">
        <v>24</v>
      </c>
    </row>
    <row r="2031" spans="1:10" customHeight="0">
      <c r="A2031" s="0">
        <f>HYPERLINK("https://dl.dropboxusercontent.com/scl/fi/vghtzvd5md0bje1bwnxe8/remy-03.jpg?rlkey=vzjf70m83nww1adusixujj3fe&amp;dl=0","Click to download Image")</f>
      </c>
      <c r="B2031" s="0">
        <f>HYPERLINK("https://dl.dropboxusercontent.com/scl/fi/049dqsnch6hctz5onjhxy/size-chartyouth-c.jpg?rlkey=xsurw4lufkdodef4rujd4dhqz&amp;dl=0","Click to download SizeChart")</f>
      </c>
      <c r="C2031" s="0" t="inlineStr">
        <is>
          <t>Remy Youth Glow In The Dark Short Sleeve Shirt</t>
        </is>
      </c>
      <c r="D2031" s="0" t="inlineStr">
        <is>
          <t>'97838</t>
        </is>
      </c>
      <c r="E2031" s="0" t="inlineStr">
        <is>
          <t>REMY:97838C-L</t>
        </is>
      </c>
      <c r="F2031" s="0" t="inlineStr">
        <is>
          <t>'000000000000</t>
        </is>
      </c>
      <c r="G2031" s="0" t="inlineStr">
        <is>
          <t>YOUTH</t>
        </is>
      </c>
      <c r="H2031" s="0" t="inlineStr">
        <is>
          <t>L</t>
        </is>
      </c>
      <c r="I2031" s="0">
        <v>34.99</v>
      </c>
      <c r="J2031" s="0">
        <v>24</v>
      </c>
    </row>
    <row r="2032" spans="1:10" customHeight="0">
      <c r="A2032" s="0">
        <f>HYPERLINK("https://dl.dropboxusercontent.com/scl/fi/vghtzvd5md0bje1bwnxe8/remy-03.jpg?rlkey=vzjf70m83nww1adusixujj3fe&amp;dl=0","Click to download Image")</f>
      </c>
      <c r="B2032" s="0">
        <f>HYPERLINK("https://dl.dropboxusercontent.com/scl/fi/049dqsnch6hctz5onjhxy/size-chartyouth-c.jpg?rlkey=xsurw4lufkdodef4rujd4dhqz&amp;dl=0","Click to download SizeChart")</f>
      </c>
      <c r="C2032" s="0" t="inlineStr">
        <is>
          <t>Remy Youth Glow In The Dark Short Sleeve Shirt</t>
        </is>
      </c>
      <c r="D2032" s="0" t="inlineStr">
        <is>
          <t>'97838</t>
        </is>
      </c>
      <c r="E2032" s="0" t="inlineStr">
        <is>
          <t>REMY:97838D-XL</t>
        </is>
      </c>
      <c r="F2032" s="0" t="inlineStr">
        <is>
          <t>'000000000000</t>
        </is>
      </c>
      <c r="G2032" s="0" t="inlineStr">
        <is>
          <t>YOUTH</t>
        </is>
      </c>
      <c r="H2032" s="0" t="inlineStr">
        <is>
          <t>XL</t>
        </is>
      </c>
      <c r="I2032" s="0">
        <v>34.99</v>
      </c>
      <c r="J2032" s="0">
        <v>31</v>
      </c>
    </row>
    <row r="2033" spans="1:10" customHeight="0">
      <c r="A2033" s="0">
        <f>HYPERLINK("https://dl.dropboxusercontent.com/scl/fi/efv649r4grifrx465dcbt/paisley.jpg?rlkey=92jqn23xy4el1pg49rypcg6dq&amp;dl=0","Click to download Image")</f>
      </c>
      <c r="C2033" s="0" t="inlineStr">
        <is>
          <t>Paisley Women's Rhinestone Military Cap</t>
        </is>
      </c>
      <c r="D2033" s="0" t="inlineStr">
        <is>
          <t>'97825</t>
        </is>
      </c>
      <c r="E2033" s="0" t="inlineStr">
        <is>
          <t>PAISLEY:97825</t>
        </is>
      </c>
      <c r="F2033" s="0" t="inlineStr">
        <is>
          <t>'000000000000</t>
        </is>
      </c>
      <c r="G2033" s="0" t="inlineStr">
        <is>
          <t>WOMENS</t>
        </is>
      </c>
      <c r="H2033" s="0" t="inlineStr">
        <is>
          <t>WOMENS</t>
        </is>
      </c>
      <c r="I2033" s="0">
        <v>24.99</v>
      </c>
      <c r="J2033" s="0">
        <v>85</v>
      </c>
    </row>
    <row r="2034" spans="1:10" customHeight="0">
      <c r="A2034" s="0">
        <f>HYPERLINK("https://dl.dropboxusercontent.com/scl/fi/gyln9dwupdfh5g6o0ytsr/jenson.jpg?rlkey=6946ktf95szsruu5au9nvba9q&amp;dl=0","Click to download Image")</f>
      </c>
      <c r="C2034" s="0" t="inlineStr">
        <is>
          <t>Jenson Cotton T-Shirt</t>
        </is>
      </c>
      <c r="D2034" s="0" t="inlineStr">
        <is>
          <t>'100382</t>
        </is>
      </c>
      <c r="E2034" s="0" t="inlineStr">
        <is>
          <t>JENSON:100382E-2XL</t>
        </is>
      </c>
      <c r="F2034" s="0" t="inlineStr">
        <is>
          <t>'090010038205</t>
        </is>
      </c>
      <c r="G2034" s="0" t="inlineStr">
        <is>
          <t>MENS</t>
        </is>
      </c>
      <c r="H2034" s="0" t="inlineStr">
        <is>
          <t>2XL</t>
        </is>
      </c>
      <c r="I2034" s="0">
        <v>29.99</v>
      </c>
      <c r="J2034" s="0">
        <v>38</v>
      </c>
    </row>
    <row r="2035" spans="1:10" customHeight="0">
      <c r="A2035" s="0">
        <f>HYPERLINK("https://dl.dropboxusercontent.com/scl/fi/gyln9dwupdfh5g6o0ytsr/jenson.jpg?rlkey=6946ktf95szsruu5au9nvba9q&amp;dl=0","Click to download Image")</f>
      </c>
      <c r="C2035" s="0" t="inlineStr">
        <is>
          <t>Jenson Cotton T-Shirt</t>
        </is>
      </c>
      <c r="D2035" s="0" t="inlineStr">
        <is>
          <t>'100382</t>
        </is>
      </c>
      <c r="E2035" s="0" t="inlineStr">
        <is>
          <t>JENSON:100382F-3XL</t>
        </is>
      </c>
      <c r="F2035" s="0" t="inlineStr">
        <is>
          <t>'090010038206</t>
        </is>
      </c>
      <c r="G2035" s="0" t="inlineStr">
        <is>
          <t>MENS</t>
        </is>
      </c>
      <c r="H2035" s="0" t="inlineStr">
        <is>
          <t>3XL</t>
        </is>
      </c>
      <c r="I2035" s="0">
        <v>29.99</v>
      </c>
      <c r="J2035" s="0">
        <v>18</v>
      </c>
    </row>
    <row r="2036" spans="1:10" customHeight="0">
      <c r="A2036" s="0">
        <f>HYPERLINK("https://dl.dropboxusercontent.com/scl/fi/0fl13i2c8rn7mmttb8jmg/dsc240123534.jpg?rlkey=dvt9io653z41ggu60jnifys6z&amp;dl=0","Click to download Image")</f>
      </c>
      <c r="C2036" s="0" t="inlineStr">
        <is>
          <t>Oliver Heavy Duty Cooler</t>
        </is>
      </c>
      <c r="D2036" s="0" t="inlineStr">
        <is>
          <t>'98001</t>
        </is>
      </c>
      <c r="E2036" s="0" t="inlineStr">
        <is>
          <t>OLIVER:98001</t>
        </is>
      </c>
      <c r="F2036" s="0" t="inlineStr">
        <is>
          <t>'090009800101</t>
        </is>
      </c>
      <c r="I2036" s="0">
        <v>59.99</v>
      </c>
      <c r="J2036" s="0">
        <v>22</v>
      </c>
    </row>
    <row r="2037" spans="1:10" customHeight="0">
      <c r="A2037" s="0">
        <f>HYPERLINK("https://dl.dropboxusercontent.com/scl/fi/h3e1ps40s8hinxm927x2n/118148af84106.jpg?rlkey=1zd7zy4yv0ijto205qoljqut5&amp;dl=0","Click to download Image")</f>
      </c>
      <c r="C2037" s="0" t="inlineStr">
        <is>
          <t>Reusable Face Mask </t>
        </is>
      </c>
      <c r="D2037" s="0" t="inlineStr">
        <is>
          <t>'118148</t>
        </is>
      </c>
      <c r="E2037" s="0" t="inlineStr">
        <is>
          <t>UNI MASK:118148</t>
        </is>
      </c>
      <c r="F2037" s="0" t="inlineStr">
        <is>
          <t>'700118148013</t>
        </is>
      </c>
      <c r="I2037" s="0">
        <v>7.99</v>
      </c>
      <c r="J2037" s="0">
        <v>2784</v>
      </c>
    </row>
    <row r="2038" spans="1:10" customHeight="0">
      <c r="A2038" s="0">
        <f>HYPERLINK("https://dl.dropboxusercontent.com/scl/fi/s2wxf5m0lpsqfvsv6tfbf/alaina.jpg?rlkey=a3m1sobp4c8wd3nm24yxg9guf&amp;dl=0","Click to download Image")</f>
      </c>
      <c r="C2038" s="0" t="inlineStr">
        <is>
          <t>Alaina Women's Cap</t>
        </is>
      </c>
      <c r="D2038" s="0" t="inlineStr">
        <is>
          <t>'97828</t>
        </is>
      </c>
      <c r="E2038" s="0" t="inlineStr">
        <is>
          <t>ALAINA:97828</t>
        </is>
      </c>
      <c r="F2038" s="0" t="inlineStr">
        <is>
          <t>'070009782801</t>
        </is>
      </c>
      <c r="G2038" s="0" t="inlineStr">
        <is>
          <t>WOMENS</t>
        </is>
      </c>
      <c r="H2038" s="0" t="inlineStr">
        <is>
          <t>WOMENS</t>
        </is>
      </c>
      <c r="I2038" s="0">
        <v>23.99</v>
      </c>
      <c r="J2038" s="0">
        <v>60</v>
      </c>
    </row>
    <row r="2039" spans="1:10" customHeight="0">
      <c r="A2039" s="0">
        <f>HYPERLINK("https://dl.dropboxusercontent.com/scl/fi/0luqpfioi1jecxrrh48th/y97840-af.jpg?rlkey=yzu11bpaaetuwb0qplzkb771v&amp;dl=0","Click to download Image")</f>
      </c>
      <c r="C2039" s="0" t="inlineStr">
        <is>
          <t>Cora Youth Long Sleeve</t>
        </is>
      </c>
      <c r="D2039" s="0" t="inlineStr">
        <is>
          <t>'97840</t>
        </is>
      </c>
      <c r="E2039" s="0" t="inlineStr">
        <is>
          <t>CORA:97840A-S</t>
        </is>
      </c>
      <c r="F2039" s="0" t="inlineStr">
        <is>
          <t>'000000000000</t>
        </is>
      </c>
      <c r="G2039" s="0" t="inlineStr">
        <is>
          <t>YOUTH</t>
        </is>
      </c>
      <c r="H2039" s="0" t="inlineStr">
        <is>
          <t>YS</t>
        </is>
      </c>
      <c r="I2039" s="0">
        <v>39.99</v>
      </c>
      <c r="J2039" s="0">
        <v>19</v>
      </c>
    </row>
    <row r="2040" spans="1:10" customHeight="0">
      <c r="A2040" s="0">
        <f>HYPERLINK("https://dl.dropboxusercontent.com/scl/fi/0luqpfioi1jecxrrh48th/y97840-af.jpg?rlkey=yzu11bpaaetuwb0qplzkb771v&amp;dl=0","Click to download Image")</f>
      </c>
      <c r="C2040" s="0" t="inlineStr">
        <is>
          <t>Cora Youth Long Sleeve</t>
        </is>
      </c>
      <c r="D2040" s="0" t="inlineStr">
        <is>
          <t>'97840</t>
        </is>
      </c>
      <c r="E2040" s="0" t="inlineStr">
        <is>
          <t>CORA:97840B-M</t>
        </is>
      </c>
      <c r="F2040" s="0" t="inlineStr">
        <is>
          <t>'000000000000</t>
        </is>
      </c>
      <c r="G2040" s="0" t="inlineStr">
        <is>
          <t>YOUTH</t>
        </is>
      </c>
      <c r="H2040" s="0" t="inlineStr">
        <is>
          <t>YM</t>
        </is>
      </c>
      <c r="I2040" s="0">
        <v>39.99</v>
      </c>
      <c r="J2040" s="0">
        <v>18</v>
      </c>
    </row>
    <row r="2041" spans="1:10" customHeight="0">
      <c r="A2041" s="0">
        <f>HYPERLINK("https://dl.dropboxusercontent.com/scl/fi/0luqpfioi1jecxrrh48th/y97840-af.jpg?rlkey=yzu11bpaaetuwb0qplzkb771v&amp;dl=0","Click to download Image")</f>
      </c>
      <c r="C2041" s="0" t="inlineStr">
        <is>
          <t>Cora Youth Long Sleeve</t>
        </is>
      </c>
      <c r="D2041" s="0" t="inlineStr">
        <is>
          <t>'97840</t>
        </is>
      </c>
      <c r="E2041" s="0" t="inlineStr">
        <is>
          <t>CORA:97840C-L</t>
        </is>
      </c>
      <c r="F2041" s="0" t="inlineStr">
        <is>
          <t>'000000000000</t>
        </is>
      </c>
      <c r="G2041" s="0" t="inlineStr">
        <is>
          <t>YOUTH</t>
        </is>
      </c>
      <c r="H2041" s="0" t="inlineStr">
        <is>
          <t>YL</t>
        </is>
      </c>
      <c r="I2041" s="0">
        <v>39.99</v>
      </c>
      <c r="J2041" s="0">
        <v>15</v>
      </c>
    </row>
    <row r="2042" spans="1:10" customHeight="0">
      <c r="A2042" s="0">
        <f>HYPERLINK("https://dl.dropboxusercontent.com/scl/fi/0luqpfioi1jecxrrh48th/y97840-af.jpg?rlkey=yzu11bpaaetuwb0qplzkb771v&amp;dl=0","Click to download Image")</f>
      </c>
      <c r="C2042" s="0" t="inlineStr">
        <is>
          <t>Cora Youth Long Sleeve</t>
        </is>
      </c>
      <c r="D2042" s="0" t="inlineStr">
        <is>
          <t>'97840</t>
        </is>
      </c>
      <c r="E2042" s="0" t="inlineStr">
        <is>
          <t>CORA:97840D-XL</t>
        </is>
      </c>
      <c r="F2042" s="0" t="inlineStr">
        <is>
          <t>'000000000000</t>
        </is>
      </c>
      <c r="G2042" s="0" t="inlineStr">
        <is>
          <t>YOUTH</t>
        </is>
      </c>
      <c r="H2042" s="0" t="inlineStr">
        <is>
          <t>YXL</t>
        </is>
      </c>
      <c r="I2042" s="0">
        <v>39.99</v>
      </c>
      <c r="J2042" s="0">
        <v>18</v>
      </c>
    </row>
    <row r="2043" spans="1:10" customHeight="0">
      <c r="A2043" s="0">
        <f>HYPERLINK("https://dl.dropboxusercontent.com/scl/fi/xqvqanxah3pgm270z1jzy/97845-af.jpg?rlkey=0oygg4pp9h8ucy8m1ymfc5xe3&amp;dl=0","Click to download Image")</f>
      </c>
      <c r="B2043" s="0">
        <f>HYPERLINK("https://dl.dropboxusercontent.com/scl/fi/1krgihb73vflnoj4gckml/graphic-update2022-womens.jpg?rlkey=u4d61za72bjoe9ft9bvrtxymt&amp;dl=0","Click to download SizeChart")</f>
      </c>
      <c r="C2043" s="0" t="inlineStr">
        <is>
          <t>Cora Women's Long Sleeve</t>
        </is>
      </c>
      <c r="D2043" s="0" t="inlineStr">
        <is>
          <t>'97845</t>
        </is>
      </c>
      <c r="E2043" s="0" t="inlineStr">
        <is>
          <t>CORA:97845A-S</t>
        </is>
      </c>
      <c r="F2043" s="0" t="inlineStr">
        <is>
          <t>'000000000000</t>
        </is>
      </c>
      <c r="G2043" s="0" t="inlineStr">
        <is>
          <t>WOMENS</t>
        </is>
      </c>
      <c r="H2043" s="0" t="inlineStr">
        <is>
          <t>S</t>
        </is>
      </c>
      <c r="I2043" s="0">
        <v>39.99</v>
      </c>
      <c r="J2043" s="0">
        <v>21</v>
      </c>
    </row>
    <row r="2044" spans="1:10" customHeight="0">
      <c r="A2044" s="0">
        <f>HYPERLINK("https://dl.dropboxusercontent.com/scl/fi/xqvqanxah3pgm270z1jzy/97845-af.jpg?rlkey=0oygg4pp9h8ucy8m1ymfc5xe3&amp;dl=0","Click to download Image")</f>
      </c>
      <c r="B2044" s="0">
        <f>HYPERLINK("https://dl.dropboxusercontent.com/scl/fi/1krgihb73vflnoj4gckml/graphic-update2022-womens.jpg?rlkey=u4d61za72bjoe9ft9bvrtxymt&amp;dl=0","Click to download SizeChart")</f>
      </c>
      <c r="C2044" s="0" t="inlineStr">
        <is>
          <t>Cora Women's Long Sleeve</t>
        </is>
      </c>
      <c r="D2044" s="0" t="inlineStr">
        <is>
          <t>'97845</t>
        </is>
      </c>
      <c r="E2044" s="0" t="inlineStr">
        <is>
          <t>CORA:97845B-M</t>
        </is>
      </c>
      <c r="F2044" s="0" t="inlineStr">
        <is>
          <t>'000000000000</t>
        </is>
      </c>
      <c r="G2044" s="0" t="inlineStr">
        <is>
          <t>WOMENS</t>
        </is>
      </c>
      <c r="H2044" s="0" t="inlineStr">
        <is>
          <t>M</t>
        </is>
      </c>
      <c r="I2044" s="0">
        <v>39.99</v>
      </c>
      <c r="J2044" s="0">
        <v>4</v>
      </c>
    </row>
    <row r="2045" spans="1:10" customHeight="0">
      <c r="A2045" s="0">
        <f>HYPERLINK("https://dl.dropboxusercontent.com/scl/fi/xqvqanxah3pgm270z1jzy/97845-af.jpg?rlkey=0oygg4pp9h8ucy8m1ymfc5xe3&amp;dl=0","Click to download Image")</f>
      </c>
      <c r="B2045" s="0">
        <f>HYPERLINK("https://dl.dropboxusercontent.com/scl/fi/1krgihb73vflnoj4gckml/graphic-update2022-womens.jpg?rlkey=u4d61za72bjoe9ft9bvrtxymt&amp;dl=0","Click to download SizeChart")</f>
      </c>
      <c r="C2045" s="0" t="inlineStr">
        <is>
          <t>Cora Women's Long Sleeve</t>
        </is>
      </c>
      <c r="D2045" s="0" t="inlineStr">
        <is>
          <t>'97845</t>
        </is>
      </c>
      <c r="E2045" s="0" t="inlineStr">
        <is>
          <t>CORA:97845C-L</t>
        </is>
      </c>
      <c r="F2045" s="0" t="inlineStr">
        <is>
          <t>'000000000000</t>
        </is>
      </c>
      <c r="G2045" s="0" t="inlineStr">
        <is>
          <t>WOMENS</t>
        </is>
      </c>
      <c r="H2045" s="0" t="inlineStr">
        <is>
          <t>L</t>
        </is>
      </c>
      <c r="I2045" s="0">
        <v>39.99</v>
      </c>
      <c r="J2045" s="0">
        <v>0</v>
      </c>
    </row>
    <row r="2046" spans="1:10" customHeight="0">
      <c r="A2046" s="0">
        <f>HYPERLINK("https://dl.dropboxusercontent.com/scl/fi/xqvqanxah3pgm270z1jzy/97845-af.jpg?rlkey=0oygg4pp9h8ucy8m1ymfc5xe3&amp;dl=0","Click to download Image")</f>
      </c>
      <c r="B2046" s="0">
        <f>HYPERLINK("https://dl.dropboxusercontent.com/scl/fi/1krgihb73vflnoj4gckml/graphic-update2022-womens.jpg?rlkey=u4d61za72bjoe9ft9bvrtxymt&amp;dl=0","Click to download SizeChart")</f>
      </c>
      <c r="C2046" s="0" t="inlineStr">
        <is>
          <t>Cora Women's Long Sleeve</t>
        </is>
      </c>
      <c r="D2046" s="0" t="inlineStr">
        <is>
          <t>'97845</t>
        </is>
      </c>
      <c r="E2046" s="0" t="inlineStr">
        <is>
          <t>CORA:97845D-XL</t>
        </is>
      </c>
      <c r="F2046" s="0" t="inlineStr">
        <is>
          <t>'000000000000</t>
        </is>
      </c>
      <c r="G2046" s="0" t="inlineStr">
        <is>
          <t>WOMENS</t>
        </is>
      </c>
      <c r="H2046" s="0" t="inlineStr">
        <is>
          <t>XL</t>
        </is>
      </c>
      <c r="I2046" s="0">
        <v>39.99</v>
      </c>
      <c r="J2046" s="0">
        <v>9</v>
      </c>
    </row>
    <row r="2047" spans="1:10" customHeight="0">
      <c r="A2047" s="0">
        <f>HYPERLINK("https://dl.dropboxusercontent.com/scl/fi/xqvqanxah3pgm270z1jzy/97845-af.jpg?rlkey=0oygg4pp9h8ucy8m1ymfc5xe3&amp;dl=0","Click to download Image")</f>
      </c>
      <c r="B2047" s="0">
        <f>HYPERLINK("https://dl.dropboxusercontent.com/scl/fi/1krgihb73vflnoj4gckml/graphic-update2022-womens.jpg?rlkey=u4d61za72bjoe9ft9bvrtxymt&amp;dl=0","Click to download SizeChart")</f>
      </c>
      <c r="C2047" s="0" t="inlineStr">
        <is>
          <t>Cora Women's Long Sleeve</t>
        </is>
      </c>
      <c r="D2047" s="0" t="inlineStr">
        <is>
          <t>'97845</t>
        </is>
      </c>
      <c r="E2047" s="0" t="inlineStr">
        <is>
          <t>CORA:97845E-2XL</t>
        </is>
      </c>
      <c r="F2047" s="0" t="inlineStr">
        <is>
          <t>'000000000000</t>
        </is>
      </c>
      <c r="G2047" s="0" t="inlineStr">
        <is>
          <t>WOMENS</t>
        </is>
      </c>
      <c r="H2047" s="0" t="inlineStr">
        <is>
          <t>2XL</t>
        </is>
      </c>
      <c r="I2047" s="0">
        <v>41.99</v>
      </c>
      <c r="J2047" s="0">
        <v>0</v>
      </c>
    </row>
    <row r="2048" spans="1:10" customHeight="0">
      <c r="A2048" s="0">
        <f>HYPERLINK("https://dl.dropboxusercontent.com/scl/fi/xqvqanxah3pgm270z1jzy/97845-af.jpg?rlkey=0oygg4pp9h8ucy8m1ymfc5xe3&amp;dl=0","Click to download Image")</f>
      </c>
      <c r="B2048" s="0">
        <f>HYPERLINK("https://dl.dropboxusercontent.com/scl/fi/1krgihb73vflnoj4gckml/graphic-update2022-womens.jpg?rlkey=u4d61za72bjoe9ft9bvrtxymt&amp;dl=0","Click to download SizeChart")</f>
      </c>
      <c r="C2048" s="0" t="inlineStr">
        <is>
          <t>Cora Women's Long Sleeve</t>
        </is>
      </c>
      <c r="D2048" s="0" t="inlineStr">
        <is>
          <t>'97845</t>
        </is>
      </c>
      <c r="E2048" s="0" t="inlineStr">
        <is>
          <t>CORA:97845F-3XL</t>
        </is>
      </c>
      <c r="F2048" s="0" t="inlineStr">
        <is>
          <t>'000000000000</t>
        </is>
      </c>
      <c r="G2048" s="0" t="inlineStr">
        <is>
          <t>WOMENS</t>
        </is>
      </c>
      <c r="H2048" s="0" t="inlineStr">
        <is>
          <t>3XL</t>
        </is>
      </c>
      <c r="I2048" s="0">
        <v>41.99</v>
      </c>
      <c r="J2048" s="0">
        <v>3</v>
      </c>
    </row>
    <row r="2049" spans="1:10" customHeight="0">
      <c r="A2049" s="0">
        <f>HYPERLINK("https://dl.dropboxusercontent.com/scl/fi/4dngugehf7eam5xnb85ga/cash.jpg?rlkey=go1xk1lhh8x9qsqi3sk76up51&amp;dl=0","Click to download Image")</f>
      </c>
      <c r="C2049" s="0" t="inlineStr">
        <is>
          <t>Cash Men's Reflective Visor</t>
        </is>
      </c>
      <c r="D2049" s="0" t="inlineStr">
        <is>
          <t>'97859</t>
        </is>
      </c>
      <c r="E2049" s="0" t="inlineStr">
        <is>
          <t>CASH:97859</t>
        </is>
      </c>
      <c r="F2049" s="0" t="inlineStr">
        <is>
          <t>'070009785901</t>
        </is>
      </c>
      <c r="G2049" s="0" t="inlineStr">
        <is>
          <t>MENS</t>
        </is>
      </c>
      <c r="H2049" s="0" t="inlineStr">
        <is>
          <t>STANDARD MENS</t>
        </is>
      </c>
      <c r="I2049" s="0">
        <v>21.99</v>
      </c>
      <c r="J2049" s="0">
        <v>66</v>
      </c>
    </row>
    <row r="2050" spans="1:10" customHeight="0">
      <c r="A2050" s="0">
        <f>HYPERLINK("https://dl.dropboxusercontent.com/scl/fi/20udzlubrqjlp14rd4pxs/98860af.jpg?rlkey=42l17xmykmazaez04a353o71a&amp;dl=0","Click to download Image")</f>
      </c>
      <c r="B2050" s="0">
        <f>HYPERLINK("https://dl.dropboxusercontent.com/scl/fi/5f4awadno9b9xfpw3g09u/mens-jackets-size-chartsfinn.jpg?rlkey=gqxm8sbhkf7pfxw41k2apm90r&amp;dl=0","Click to download SizeChart")</f>
      </c>
      <c r="C2050" s="0" t="inlineStr">
        <is>
          <t>Finn Men's Jacket</t>
        </is>
      </c>
      <c r="D2050" s="0" t="inlineStr">
        <is>
          <t>'98860</t>
        </is>
      </c>
      <c r="E2050" s="0" t="inlineStr">
        <is>
          <t>FINN:98860A-S</t>
        </is>
      </c>
      <c r="F2050" s="0" t="inlineStr">
        <is>
          <t>'000000000000</t>
        </is>
      </c>
      <c r="G2050" s="0" t="inlineStr">
        <is>
          <t>MENS</t>
        </is>
      </c>
      <c r="H2050" s="0" t="inlineStr">
        <is>
          <t>S</t>
        </is>
      </c>
      <c r="I2050" s="0">
        <v>79.99</v>
      </c>
      <c r="J2050" s="0">
        <v>20</v>
      </c>
    </row>
    <row r="2051" spans="1:10" customHeight="0">
      <c r="A2051" s="0">
        <f>HYPERLINK("https://dl.dropboxusercontent.com/scl/fi/20udzlubrqjlp14rd4pxs/98860af.jpg?rlkey=42l17xmykmazaez04a353o71a&amp;dl=0","Click to download Image")</f>
      </c>
      <c r="B2051" s="0">
        <f>HYPERLINK("https://dl.dropboxusercontent.com/scl/fi/5f4awadno9b9xfpw3g09u/mens-jackets-size-chartsfinn.jpg?rlkey=gqxm8sbhkf7pfxw41k2apm90r&amp;dl=0","Click to download SizeChart")</f>
      </c>
      <c r="C2051" s="0" t="inlineStr">
        <is>
          <t>Finn Men's Jacket</t>
        </is>
      </c>
      <c r="D2051" s="0" t="inlineStr">
        <is>
          <t>'98860</t>
        </is>
      </c>
      <c r="E2051" s="0" t="inlineStr">
        <is>
          <t>FINN:98860B-M</t>
        </is>
      </c>
      <c r="F2051" s="0" t="inlineStr">
        <is>
          <t>'000000000000</t>
        </is>
      </c>
      <c r="G2051" s="0" t="inlineStr">
        <is>
          <t>MENS</t>
        </is>
      </c>
      <c r="H2051" s="0" t="inlineStr">
        <is>
          <t>M</t>
        </is>
      </c>
      <c r="I2051" s="0">
        <v>79.99</v>
      </c>
      <c r="J2051" s="0">
        <v>25</v>
      </c>
    </row>
    <row r="2052" spans="1:10" customHeight="0">
      <c r="A2052" s="0">
        <f>HYPERLINK("https://dl.dropboxusercontent.com/scl/fi/20udzlubrqjlp14rd4pxs/98860af.jpg?rlkey=42l17xmykmazaez04a353o71a&amp;dl=0","Click to download Image")</f>
      </c>
      <c r="B2052" s="0">
        <f>HYPERLINK("https://dl.dropboxusercontent.com/scl/fi/5f4awadno9b9xfpw3g09u/mens-jackets-size-chartsfinn.jpg?rlkey=gqxm8sbhkf7pfxw41k2apm90r&amp;dl=0","Click to download SizeChart")</f>
      </c>
      <c r="C2052" s="0" t="inlineStr">
        <is>
          <t>Finn Men's Jacket</t>
        </is>
      </c>
      <c r="D2052" s="0" t="inlineStr">
        <is>
          <t>'98860</t>
        </is>
      </c>
      <c r="E2052" s="0" t="inlineStr">
        <is>
          <t>FINN:98860C-L</t>
        </is>
      </c>
      <c r="F2052" s="0" t="inlineStr">
        <is>
          <t>'000000000000</t>
        </is>
      </c>
      <c r="G2052" s="0" t="inlineStr">
        <is>
          <t>MENS</t>
        </is>
      </c>
      <c r="H2052" s="0" t="inlineStr">
        <is>
          <t>L</t>
        </is>
      </c>
      <c r="I2052" s="0">
        <v>79.99</v>
      </c>
      <c r="J2052" s="0">
        <v>24</v>
      </c>
    </row>
    <row r="2053" spans="1:10" customHeight="0">
      <c r="A2053" s="0">
        <f>HYPERLINK("https://dl.dropboxusercontent.com/scl/fi/20udzlubrqjlp14rd4pxs/98860af.jpg?rlkey=42l17xmykmazaez04a353o71a&amp;dl=0","Click to download Image")</f>
      </c>
      <c r="B2053" s="0">
        <f>HYPERLINK("https://dl.dropboxusercontent.com/scl/fi/5f4awadno9b9xfpw3g09u/mens-jackets-size-chartsfinn.jpg?rlkey=gqxm8sbhkf7pfxw41k2apm90r&amp;dl=0","Click to download SizeChart")</f>
      </c>
      <c r="C2053" s="0" t="inlineStr">
        <is>
          <t>Finn Men's Jacket</t>
        </is>
      </c>
      <c r="D2053" s="0" t="inlineStr">
        <is>
          <t>'98860</t>
        </is>
      </c>
      <c r="E2053" s="0" t="inlineStr">
        <is>
          <t>FINN:98860D-XL</t>
        </is>
      </c>
      <c r="F2053" s="0" t="inlineStr">
        <is>
          <t>'000000000000</t>
        </is>
      </c>
      <c r="G2053" s="0" t="inlineStr">
        <is>
          <t>MENS</t>
        </is>
      </c>
      <c r="H2053" s="0" t="inlineStr">
        <is>
          <t>XL</t>
        </is>
      </c>
      <c r="I2053" s="0">
        <v>79.99</v>
      </c>
      <c r="J2053" s="0">
        <v>22</v>
      </c>
    </row>
    <row r="2054" spans="1:10" customHeight="0">
      <c r="A2054" s="0">
        <f>HYPERLINK("https://dl.dropboxusercontent.com/scl/fi/20udzlubrqjlp14rd4pxs/98860af.jpg?rlkey=42l17xmykmazaez04a353o71a&amp;dl=0","Click to download Image")</f>
      </c>
      <c r="B2054" s="0">
        <f>HYPERLINK("https://dl.dropboxusercontent.com/scl/fi/5f4awadno9b9xfpw3g09u/mens-jackets-size-chartsfinn.jpg?rlkey=gqxm8sbhkf7pfxw41k2apm90r&amp;dl=0","Click to download SizeChart")</f>
      </c>
      <c r="C2054" s="0" t="inlineStr">
        <is>
          <t>Finn Men's Jacket</t>
        </is>
      </c>
      <c r="D2054" s="0" t="inlineStr">
        <is>
          <t>'98860</t>
        </is>
      </c>
      <c r="E2054" s="0" t="inlineStr">
        <is>
          <t>FINN:98860E-2XL</t>
        </is>
      </c>
      <c r="F2054" s="0" t="inlineStr">
        <is>
          <t>'000000000000</t>
        </is>
      </c>
      <c r="G2054" s="0" t="inlineStr">
        <is>
          <t>MENS</t>
        </is>
      </c>
      <c r="H2054" s="0" t="inlineStr">
        <is>
          <t>2XL</t>
        </is>
      </c>
      <c r="I2054" s="0">
        <v>81.99</v>
      </c>
      <c r="J2054" s="0">
        <v>20</v>
      </c>
    </row>
    <row r="2055" spans="1:10" customHeight="0">
      <c r="A2055" s="0">
        <f>HYPERLINK("https://dl.dropboxusercontent.com/scl/fi/20udzlubrqjlp14rd4pxs/98860af.jpg?rlkey=42l17xmykmazaez04a353o71a&amp;dl=0","Click to download Image")</f>
      </c>
      <c r="B2055" s="0">
        <f>HYPERLINK("https://dl.dropboxusercontent.com/scl/fi/5f4awadno9b9xfpw3g09u/mens-jackets-size-chartsfinn.jpg?rlkey=gqxm8sbhkf7pfxw41k2apm90r&amp;dl=0","Click to download SizeChart")</f>
      </c>
      <c r="C2055" s="0" t="inlineStr">
        <is>
          <t>Finn Men's Jacket</t>
        </is>
      </c>
      <c r="D2055" s="0" t="inlineStr">
        <is>
          <t>'98860</t>
        </is>
      </c>
      <c r="E2055" s="0" t="inlineStr">
        <is>
          <t>FINN:98860F-3XL</t>
        </is>
      </c>
      <c r="F2055" s="0" t="inlineStr">
        <is>
          <t>'000000000000</t>
        </is>
      </c>
      <c r="G2055" s="0" t="inlineStr">
        <is>
          <t>MENS</t>
        </is>
      </c>
      <c r="H2055" s="0" t="inlineStr">
        <is>
          <t>3XL</t>
        </is>
      </c>
      <c r="I2055" s="0">
        <v>81.99</v>
      </c>
      <c r="J2055" s="0">
        <v>16</v>
      </c>
    </row>
    <row r="2056" spans="1:10" customHeight="0">
      <c r="A2056" s="0">
        <f>HYPERLINK("https://dl.dropboxusercontent.com/scl/fi/7zr1o88gc657adf838o8b/101290af26484.png?rlkey=hgs4416rqtek1yvttyfnlu442&amp;dl=0","Click to download Image")</f>
      </c>
      <c r="C2056" s="0" t="inlineStr">
        <is>
          <t>Henry Men's Long Sleeve</t>
        </is>
      </c>
      <c r="D2056" s="0" t="inlineStr">
        <is>
          <t>'101290</t>
        </is>
      </c>
      <c r="E2056" s="0" t="inlineStr">
        <is>
          <t>HENRY:101290D-XL</t>
        </is>
      </c>
      <c r="F2056" s="0" t="inlineStr">
        <is>
          <t>'000000000000</t>
        </is>
      </c>
      <c r="G2056" s="0" t="inlineStr">
        <is>
          <t>MENS</t>
        </is>
      </c>
      <c r="H2056" s="0" t="inlineStr">
        <is>
          <t>XL</t>
        </is>
      </c>
      <c r="I2056" s="0">
        <v>13.99</v>
      </c>
      <c r="J2056" s="0">
        <v>11</v>
      </c>
    </row>
    <row r="2057" spans="1:10" customHeight="0">
      <c r="A2057" s="0">
        <f>HYPERLINK("https://dl.dropboxusercontent.com/scl/fi/7zr1o88gc657adf838o8b/101290af26484.png?rlkey=hgs4416rqtek1yvttyfnlu442&amp;dl=0","Click to download Image")</f>
      </c>
      <c r="C2057" s="0" t="inlineStr">
        <is>
          <t>Henry Men's Long Sleeve</t>
        </is>
      </c>
      <c r="D2057" s="0" t="inlineStr">
        <is>
          <t>'101290</t>
        </is>
      </c>
      <c r="E2057" s="0" t="inlineStr">
        <is>
          <t>HENRY:101290E-2XL</t>
        </is>
      </c>
      <c r="F2057" s="0" t="inlineStr">
        <is>
          <t>'000000000000</t>
        </is>
      </c>
      <c r="G2057" s="0" t="inlineStr">
        <is>
          <t>MENS</t>
        </is>
      </c>
      <c r="H2057" s="0" t="inlineStr">
        <is>
          <t>2XL</t>
        </is>
      </c>
      <c r="I2057" s="0">
        <v>15.99</v>
      </c>
      <c r="J2057" s="0">
        <v>10</v>
      </c>
    </row>
    <row r="2058" spans="1:10" customHeight="0">
      <c r="A2058" s="0">
        <f>HYPERLINK("https://dl.dropboxusercontent.com/scl/fi/tz46toqd1ouh97unki1dx/kellen-03.jpg?rlkey=ee85l15qa4659a8btjyz68r19&amp;dl=0","Click to download Image")</f>
      </c>
      <c r="B2058" s="0">
        <f>HYPERLINK("https://dl.dropboxusercontent.com/scl/fi/8f8uiq6mj02xc5a41tkg0/mens-e.jpg?rlkey=8bl711zxa7zg2zhh5zgqgr4wg&amp;dl=0","Click to download SizeChart")</f>
      </c>
      <c r="C2058" s="0" t="inlineStr">
        <is>
          <t>Kellen Men's Polo</t>
        </is>
      </c>
      <c r="D2058" s="0" t="inlineStr">
        <is>
          <t>'97817</t>
        </is>
      </c>
      <c r="E2058" s="0" t="inlineStr">
        <is>
          <t>KELLEN:97817A-S</t>
        </is>
      </c>
      <c r="F2058" s="0" t="inlineStr">
        <is>
          <t>'000000000000</t>
        </is>
      </c>
      <c r="G2058" s="0" t="inlineStr">
        <is>
          <t>MENS</t>
        </is>
      </c>
      <c r="H2058" s="0" t="inlineStr">
        <is>
          <t>S</t>
        </is>
      </c>
      <c r="I2058" s="0">
        <v>44.99</v>
      </c>
      <c r="J2058" s="0">
        <v>13</v>
      </c>
    </row>
    <row r="2059" spans="1:10" customHeight="0">
      <c r="A2059" s="0">
        <f>HYPERLINK("https://dl.dropboxusercontent.com/scl/fi/tz46toqd1ouh97unki1dx/kellen-03.jpg?rlkey=ee85l15qa4659a8btjyz68r19&amp;dl=0","Click to download Image")</f>
      </c>
      <c r="B2059" s="0">
        <f>HYPERLINK("https://dl.dropboxusercontent.com/scl/fi/8f8uiq6mj02xc5a41tkg0/mens-e.jpg?rlkey=8bl711zxa7zg2zhh5zgqgr4wg&amp;dl=0","Click to download SizeChart")</f>
      </c>
      <c r="C2059" s="0" t="inlineStr">
        <is>
          <t>Kellen Men's Polo</t>
        </is>
      </c>
      <c r="D2059" s="0" t="inlineStr">
        <is>
          <t>'97817</t>
        </is>
      </c>
      <c r="E2059" s="0" t="inlineStr">
        <is>
          <t>KELLEN:97817B-M</t>
        </is>
      </c>
      <c r="F2059" s="0" t="inlineStr">
        <is>
          <t>'000000000000</t>
        </is>
      </c>
      <c r="G2059" s="0" t="inlineStr">
        <is>
          <t>MENS</t>
        </is>
      </c>
      <c r="H2059" s="0" t="inlineStr">
        <is>
          <t>M</t>
        </is>
      </c>
      <c r="I2059" s="0">
        <v>44.99</v>
      </c>
      <c r="J2059" s="0">
        <v>4</v>
      </c>
    </row>
    <row r="2060" spans="1:10" customHeight="0">
      <c r="A2060" s="0">
        <f>HYPERLINK("https://dl.dropboxusercontent.com/scl/fi/tz46toqd1ouh97unki1dx/kellen-03.jpg?rlkey=ee85l15qa4659a8btjyz68r19&amp;dl=0","Click to download Image")</f>
      </c>
      <c r="B2060" s="0">
        <f>HYPERLINK("https://dl.dropboxusercontent.com/scl/fi/8f8uiq6mj02xc5a41tkg0/mens-e.jpg?rlkey=8bl711zxa7zg2zhh5zgqgr4wg&amp;dl=0","Click to download SizeChart")</f>
      </c>
      <c r="C2060" s="0" t="inlineStr">
        <is>
          <t>Kellen Men's Polo</t>
        </is>
      </c>
      <c r="D2060" s="0" t="inlineStr">
        <is>
          <t>'97817</t>
        </is>
      </c>
      <c r="E2060" s="0" t="inlineStr">
        <is>
          <t>KELLEN:97817C-L</t>
        </is>
      </c>
      <c r="F2060" s="0" t="inlineStr">
        <is>
          <t>'000000000000</t>
        </is>
      </c>
      <c r="G2060" s="0" t="inlineStr">
        <is>
          <t>MENS</t>
        </is>
      </c>
      <c r="H2060" s="0" t="inlineStr">
        <is>
          <t>L</t>
        </is>
      </c>
      <c r="I2060" s="0">
        <v>44.99</v>
      </c>
      <c r="J2060" s="0">
        <v>4</v>
      </c>
    </row>
    <row r="2061" spans="1:10" customHeight="0">
      <c r="A2061" s="0">
        <f>HYPERLINK("https://dl.dropboxusercontent.com/scl/fi/tz46toqd1ouh97unki1dx/kellen-03.jpg?rlkey=ee85l15qa4659a8btjyz68r19&amp;dl=0","Click to download Image")</f>
      </c>
      <c r="B2061" s="0">
        <f>HYPERLINK("https://dl.dropboxusercontent.com/scl/fi/8f8uiq6mj02xc5a41tkg0/mens-e.jpg?rlkey=8bl711zxa7zg2zhh5zgqgr4wg&amp;dl=0","Click to download SizeChart")</f>
      </c>
      <c r="C2061" s="0" t="inlineStr">
        <is>
          <t>Kellen Men's Polo</t>
        </is>
      </c>
      <c r="D2061" s="0" t="inlineStr">
        <is>
          <t>'97817</t>
        </is>
      </c>
      <c r="E2061" s="0" t="inlineStr">
        <is>
          <t>KELLEN:97817D-XL</t>
        </is>
      </c>
      <c r="F2061" s="0" t="inlineStr">
        <is>
          <t>'000000000000</t>
        </is>
      </c>
      <c r="G2061" s="0" t="inlineStr">
        <is>
          <t>MENS</t>
        </is>
      </c>
      <c r="H2061" s="0" t="inlineStr">
        <is>
          <t>XL</t>
        </is>
      </c>
      <c r="I2061" s="0">
        <v>44.99</v>
      </c>
      <c r="J2061" s="0">
        <v>9</v>
      </c>
    </row>
    <row r="2062" spans="1:10" customHeight="0">
      <c r="A2062" s="0">
        <f>HYPERLINK("https://dl.dropboxusercontent.com/scl/fi/tz46toqd1ouh97unki1dx/kellen-03.jpg?rlkey=ee85l15qa4659a8btjyz68r19&amp;dl=0","Click to download Image")</f>
      </c>
      <c r="B2062" s="0">
        <f>HYPERLINK("https://dl.dropboxusercontent.com/scl/fi/8f8uiq6mj02xc5a41tkg0/mens-e.jpg?rlkey=8bl711zxa7zg2zhh5zgqgr4wg&amp;dl=0","Click to download SizeChart")</f>
      </c>
      <c r="C2062" s="0" t="inlineStr">
        <is>
          <t>Kellen Men's Polo</t>
        </is>
      </c>
      <c r="D2062" s="0" t="inlineStr">
        <is>
          <t>'97817</t>
        </is>
      </c>
      <c r="E2062" s="0" t="inlineStr">
        <is>
          <t>KELLEN:97817E-2XL</t>
        </is>
      </c>
      <c r="F2062" s="0" t="inlineStr">
        <is>
          <t>'000000000000</t>
        </is>
      </c>
      <c r="G2062" s="0" t="inlineStr">
        <is>
          <t>MENS</t>
        </is>
      </c>
      <c r="H2062" s="0" t="inlineStr">
        <is>
          <t>2XL</t>
        </is>
      </c>
      <c r="I2062" s="0">
        <v>46.99</v>
      </c>
      <c r="J2062" s="0">
        <v>1</v>
      </c>
    </row>
    <row r="2063" spans="1:10" customHeight="0">
      <c r="A2063" s="0">
        <f>HYPERLINK("https://dl.dropboxusercontent.com/scl/fi/tz46toqd1ouh97unki1dx/kellen-03.jpg?rlkey=ee85l15qa4659a8btjyz68r19&amp;dl=0","Click to download Image")</f>
      </c>
      <c r="B2063" s="0">
        <f>HYPERLINK("https://dl.dropboxusercontent.com/scl/fi/8f8uiq6mj02xc5a41tkg0/mens-e.jpg?rlkey=8bl711zxa7zg2zhh5zgqgr4wg&amp;dl=0","Click to download SizeChart")</f>
      </c>
      <c r="C2063" s="0" t="inlineStr">
        <is>
          <t>Kellen Men's Polo</t>
        </is>
      </c>
      <c r="D2063" s="0" t="inlineStr">
        <is>
          <t>'97817</t>
        </is>
      </c>
      <c r="E2063" s="0" t="inlineStr">
        <is>
          <t>KELLEN:97817F-3XL</t>
        </is>
      </c>
      <c r="F2063" s="0" t="inlineStr">
        <is>
          <t>'000000000000</t>
        </is>
      </c>
      <c r="G2063" s="0" t="inlineStr">
        <is>
          <t>MENS</t>
        </is>
      </c>
      <c r="H2063" s="0" t="inlineStr">
        <is>
          <t>3XL</t>
        </is>
      </c>
      <c r="I2063" s="0">
        <v>46.99</v>
      </c>
      <c r="J2063" s="0">
        <v>13</v>
      </c>
    </row>
    <row r="2064" spans="1:10" customHeight="0">
      <c r="A2064" s="0">
        <f>HYPERLINK("https://dl.dropboxusercontent.com/scl/fi/yiv1s5wj3ldig1usyvtib/uniall42338.jpg?rlkey=2b68pl6td3qgww8kaleznhpdu&amp;dl=0","Click to download Image")</f>
      </c>
      <c r="C2064" s="0" t="inlineStr">
        <is>
          <t>Printed Reusable Face Mask 6pk</t>
        </is>
      </c>
      <c r="D2064" s="0" t="inlineStr">
        <is>
          <t>'118186PK</t>
        </is>
      </c>
      <c r="E2064" s="0" t="inlineStr">
        <is>
          <t>UNI FACEMASK: 118186PK</t>
        </is>
      </c>
      <c r="F2064" s="0" t="inlineStr">
        <is>
          <t>'000000000000</t>
        </is>
      </c>
      <c r="I2064" s="0">
        <v>59.99</v>
      </c>
      <c r="J2064" s="0">
        <v>880</v>
      </c>
    </row>
    <row r="2065" spans="1:10" customHeight="0">
      <c r="A2065" s="0">
        <f>HYPERLINK("https://dl.dropboxusercontent.com/scl/fi/8lk4tn9s7v7tpc4i0vzu1/2nd-sublimation.jpg?rlkey=zh1mh4oyft6opvh6nlc50gybp&amp;dl=0","Click to download Image")</f>
      </c>
      <c r="C2065" s="0" t="inlineStr">
        <is>
          <t>Printed Reusable Face Mask 6pk</t>
        </is>
      </c>
      <c r="D2065" s="0" t="inlineStr">
        <is>
          <t>'119468PK</t>
        </is>
      </c>
      <c r="E2065" s="0" t="inlineStr">
        <is>
          <t>UNI PRINTED MASK:119468PK</t>
        </is>
      </c>
      <c r="F2065" s="0" t="inlineStr">
        <is>
          <t>'000000000000</t>
        </is>
      </c>
      <c r="I2065" s="0">
        <v>59.99</v>
      </c>
      <c r="J2065" s="0">
        <v>744</v>
      </c>
    </row>
    <row r="2066" spans="1:10" customHeight="0">
      <c r="A2066" s="0">
        <f>HYPERLINK("https://dl.dropboxusercontent.com/scl/fi/llz5lmcxc0jirp3r2435y/99881af28740.jpg?rlkey=xo5nzy043e8wl2bfqijmjlmyc&amp;dl=0","Click to download Image")</f>
      </c>
      <c r="B2066" s="0">
        <f>HYPERLINK("https://dl.dropboxusercontent.com/scl/fi/n7s90p50mgi5an0lgma79/size-charts-mens-standard-fit-hoodie.jpg?rlkey=l8ayub6eekx0f9kwiodagkds0&amp;dl=0","Click to download SizeChart")</f>
      </c>
      <c r="C2066" s="0" t="inlineStr">
        <is>
          <t>Brett Men's 1/2 Zip Pullover</t>
        </is>
      </c>
      <c r="D2066" s="0" t="inlineStr">
        <is>
          <t>'99881</t>
        </is>
      </c>
      <c r="E2066" s="0" t="inlineStr">
        <is>
          <t>BRETT:99881A-S</t>
        </is>
      </c>
      <c r="F2066" s="0" t="inlineStr">
        <is>
          <t>'000000000000</t>
        </is>
      </c>
      <c r="G2066" s="0" t="inlineStr">
        <is>
          <t>MENS</t>
        </is>
      </c>
      <c r="H2066" s="0" t="inlineStr">
        <is>
          <t>S</t>
        </is>
      </c>
      <c r="I2066" s="0">
        <v>59.99</v>
      </c>
      <c r="J2066" s="0">
        <v>1</v>
      </c>
    </row>
    <row r="2067" spans="1:10" customHeight="0">
      <c r="A2067" s="0">
        <f>HYPERLINK("https://dl.dropboxusercontent.com/scl/fi/llz5lmcxc0jirp3r2435y/99881af28740.jpg?rlkey=xo5nzy043e8wl2bfqijmjlmyc&amp;dl=0","Click to download Image")</f>
      </c>
      <c r="B2067" s="0">
        <f>HYPERLINK("https://dl.dropboxusercontent.com/scl/fi/n7s90p50mgi5an0lgma79/size-charts-mens-standard-fit-hoodie.jpg?rlkey=l8ayub6eekx0f9kwiodagkds0&amp;dl=0","Click to download SizeChart")</f>
      </c>
      <c r="C2067" s="0" t="inlineStr">
        <is>
          <t>Brett Men's 1/2 Zip Pullover</t>
        </is>
      </c>
      <c r="D2067" s="0" t="inlineStr">
        <is>
          <t>'99881</t>
        </is>
      </c>
      <c r="E2067" s="0" t="inlineStr">
        <is>
          <t>BRETT:99881C-L</t>
        </is>
      </c>
      <c r="F2067" s="0" t="inlineStr">
        <is>
          <t>'000000000000</t>
        </is>
      </c>
      <c r="G2067" s="0" t="inlineStr">
        <is>
          <t>MENS</t>
        </is>
      </c>
      <c r="H2067" s="0" t="inlineStr">
        <is>
          <t>L</t>
        </is>
      </c>
      <c r="I2067" s="0">
        <v>59.99</v>
      </c>
      <c r="J2067" s="0">
        <v>12</v>
      </c>
    </row>
    <row r="2068" spans="1:10" customHeight="0">
      <c r="A2068" s="0">
        <f>HYPERLINK("https://dl.dropboxusercontent.com/scl/fi/vio8h448s3u4daralhgkp/youth-face-masks.jpg?rlkey=ht06ut2grs5ab2qa1jatnx494&amp;dl=0","Click to download Image")</f>
      </c>
      <c r="C2068" s="0" t="inlineStr">
        <is>
          <t>Youth Printed Reusable Face Mask</t>
        </is>
      </c>
      <c r="D2068" s="0" t="inlineStr">
        <is>
          <t>'120153PK</t>
        </is>
      </c>
      <c r="E2068" s="0" t="inlineStr">
        <is>
          <t>UNI YOUTH MASK:120153PK</t>
        </is>
      </c>
      <c r="F2068" s="0" t="inlineStr">
        <is>
          <t>'000000000000</t>
        </is>
      </c>
      <c r="I2068" s="0">
        <v>59.99</v>
      </c>
      <c r="J2068" s="0">
        <v>688</v>
      </c>
    </row>
    <row r="2069" spans="1:10" customHeight="0">
      <c r="A2069" s="0">
        <f>HYPERLINK("https://dl.dropboxusercontent.com/scl/fi/usddsbwd3kv1v0rj80ajq/uni-premium.jpg?rlkey=p3aan1gab95hp112pk0iq4b7l&amp;dl=0","Click to download Image")</f>
      </c>
      <c r="C2069" s="0" t="inlineStr">
        <is>
          <t>Premium Printed Reusable Face Mask 6pk</t>
        </is>
      </c>
      <c r="D2069" s="0" t="inlineStr">
        <is>
          <t>'119042PK</t>
        </is>
      </c>
      <c r="E2069" s="0" t="inlineStr">
        <is>
          <t>UNI PREMIUM MASK:119042PK</t>
        </is>
      </c>
      <c r="F2069" s="0" t="inlineStr">
        <is>
          <t>'000000000000</t>
        </is>
      </c>
      <c r="I2069" s="0">
        <v>89.99</v>
      </c>
      <c r="J2069" s="0">
        <v>216</v>
      </c>
    </row>
    <row r="2070" spans="1:10" customHeight="0">
      <c r="A2070" s="0">
        <f>HYPERLINK("https://dl.dropboxusercontent.com/scl/fi/mnbiacii9yb6i970hgzal/90790af.jpg?rlkey=yd6yy1tjnyrm1ywtnrq10t4e8&amp;dl=0","Click to download Image")</f>
      </c>
      <c r="B2070" s="0">
        <f>HYPERLINK("https://dl.dropboxusercontent.com/scl/fi/r48gjyhfhmo1e0m7ndaev/mens-a.jpg?rlkey=z0tccthvfqj7wq9fnl1rs7j34&amp;dl=0","Click to download SizeChart")</f>
      </c>
      <c r="C2070" s="0" t="inlineStr">
        <is>
          <t>Bowman Men's Jacket</t>
        </is>
      </c>
      <c r="D2070" s="0" t="inlineStr">
        <is>
          <t>'103261</t>
        </is>
      </c>
      <c r="E2070" s="0" t="inlineStr">
        <is>
          <t>BOWMAN:103261A-S</t>
        </is>
      </c>
      <c r="F2070" s="0" t="inlineStr">
        <is>
          <t>'000000000000</t>
        </is>
      </c>
      <c r="G2070" s="0" t="inlineStr">
        <is>
          <t>MENS</t>
        </is>
      </c>
      <c r="H2070" s="0" t="inlineStr">
        <is>
          <t>S</t>
        </is>
      </c>
      <c r="I2070" s="0">
        <v>59.99</v>
      </c>
      <c r="J2070" s="0">
        <v>13</v>
      </c>
    </row>
    <row r="2071" spans="1:10" customHeight="0">
      <c r="A2071" s="0">
        <f>HYPERLINK("https://dl.dropboxusercontent.com/scl/fi/mnbiacii9yb6i970hgzal/90790af.jpg?rlkey=yd6yy1tjnyrm1ywtnrq10t4e8&amp;dl=0","Click to download Image")</f>
      </c>
      <c r="B2071" s="0">
        <f>HYPERLINK("https://dl.dropboxusercontent.com/scl/fi/r48gjyhfhmo1e0m7ndaev/mens-a.jpg?rlkey=z0tccthvfqj7wq9fnl1rs7j34&amp;dl=0","Click to download SizeChart")</f>
      </c>
      <c r="C2071" s="0" t="inlineStr">
        <is>
          <t>Bowman Men's Jacket</t>
        </is>
      </c>
      <c r="D2071" s="0" t="inlineStr">
        <is>
          <t>'103261</t>
        </is>
      </c>
      <c r="E2071" s="0" t="inlineStr">
        <is>
          <t>BOWMAN:103261B-M</t>
        </is>
      </c>
      <c r="F2071" s="0" t="inlineStr">
        <is>
          <t>'000000000000</t>
        </is>
      </c>
      <c r="G2071" s="0" t="inlineStr">
        <is>
          <t>MENS</t>
        </is>
      </c>
      <c r="H2071" s="0" t="inlineStr">
        <is>
          <t>M</t>
        </is>
      </c>
      <c r="I2071" s="0">
        <v>59.99</v>
      </c>
      <c r="J2071" s="0">
        <v>14</v>
      </c>
    </row>
    <row r="2072" spans="1:10" customHeight="0">
      <c r="A2072" s="0">
        <f>HYPERLINK("https://dl.dropboxusercontent.com/scl/fi/mnbiacii9yb6i970hgzal/90790af.jpg?rlkey=yd6yy1tjnyrm1ywtnrq10t4e8&amp;dl=0","Click to download Image")</f>
      </c>
      <c r="B2072" s="0">
        <f>HYPERLINK("https://dl.dropboxusercontent.com/scl/fi/r48gjyhfhmo1e0m7ndaev/mens-a.jpg?rlkey=z0tccthvfqj7wq9fnl1rs7j34&amp;dl=0","Click to download SizeChart")</f>
      </c>
      <c r="C2072" s="0" t="inlineStr">
        <is>
          <t>Bowman Men's Jacket</t>
        </is>
      </c>
      <c r="D2072" s="0" t="inlineStr">
        <is>
          <t>'103261</t>
        </is>
      </c>
      <c r="E2072" s="0" t="inlineStr">
        <is>
          <t>BOWMAN:103261C-L</t>
        </is>
      </c>
      <c r="F2072" s="0" t="inlineStr">
        <is>
          <t>'000000000000</t>
        </is>
      </c>
      <c r="G2072" s="0" t="inlineStr">
        <is>
          <t>MENS</t>
        </is>
      </c>
      <c r="H2072" s="0" t="inlineStr">
        <is>
          <t>L</t>
        </is>
      </c>
      <c r="I2072" s="0">
        <v>59.99</v>
      </c>
      <c r="J2072" s="0">
        <v>26</v>
      </c>
    </row>
    <row r="2073" spans="1:10" customHeight="0">
      <c r="A2073" s="0">
        <f>HYPERLINK("https://dl.dropboxusercontent.com/scl/fi/mnbiacii9yb6i970hgzal/90790af.jpg?rlkey=yd6yy1tjnyrm1ywtnrq10t4e8&amp;dl=0","Click to download Image")</f>
      </c>
      <c r="B2073" s="0">
        <f>HYPERLINK("https://dl.dropboxusercontent.com/scl/fi/r48gjyhfhmo1e0m7ndaev/mens-a.jpg?rlkey=z0tccthvfqj7wq9fnl1rs7j34&amp;dl=0","Click to download SizeChart")</f>
      </c>
      <c r="C2073" s="0" t="inlineStr">
        <is>
          <t>Bowman Men's Jacket</t>
        </is>
      </c>
      <c r="D2073" s="0" t="inlineStr">
        <is>
          <t>'103261</t>
        </is>
      </c>
      <c r="E2073" s="0" t="inlineStr">
        <is>
          <t>BOWMAN:103261D-XL</t>
        </is>
      </c>
      <c r="F2073" s="0" t="inlineStr">
        <is>
          <t>'000000000000</t>
        </is>
      </c>
      <c r="G2073" s="0" t="inlineStr">
        <is>
          <t>MENS</t>
        </is>
      </c>
      <c r="H2073" s="0" t="inlineStr">
        <is>
          <t>XL</t>
        </is>
      </c>
      <c r="I2073" s="0">
        <v>59.99</v>
      </c>
      <c r="J2073" s="0">
        <v>27</v>
      </c>
    </row>
    <row r="2074" spans="1:10" customHeight="0">
      <c r="A2074" s="0">
        <f>HYPERLINK("https://dl.dropboxusercontent.com/scl/fi/mnbiacii9yb6i970hgzal/90790af.jpg?rlkey=yd6yy1tjnyrm1ywtnrq10t4e8&amp;dl=0","Click to download Image")</f>
      </c>
      <c r="B2074" s="0">
        <f>HYPERLINK("https://dl.dropboxusercontent.com/scl/fi/r48gjyhfhmo1e0m7ndaev/mens-a.jpg?rlkey=z0tccthvfqj7wq9fnl1rs7j34&amp;dl=0","Click to download SizeChart")</f>
      </c>
      <c r="C2074" s="0" t="inlineStr">
        <is>
          <t>Bowman Men's Jacket</t>
        </is>
      </c>
      <c r="D2074" s="0" t="inlineStr">
        <is>
          <t>'103261</t>
        </is>
      </c>
      <c r="E2074" s="0" t="inlineStr">
        <is>
          <t>BOWMAN:103261E-2XL</t>
        </is>
      </c>
      <c r="F2074" s="0" t="inlineStr">
        <is>
          <t>'000000000000</t>
        </is>
      </c>
      <c r="G2074" s="0" t="inlineStr">
        <is>
          <t>MENS</t>
        </is>
      </c>
      <c r="H2074" s="0" t="inlineStr">
        <is>
          <t>2XL</t>
        </is>
      </c>
      <c r="I2074" s="0">
        <v>61.99</v>
      </c>
      <c r="J2074" s="0">
        <v>14</v>
      </c>
    </row>
    <row r="2075" spans="1:10" customHeight="0">
      <c r="A2075" s="0">
        <f>HYPERLINK("https://dl.dropboxusercontent.com/scl/fi/mnbiacii9yb6i970hgzal/90790af.jpg?rlkey=yd6yy1tjnyrm1ywtnrq10t4e8&amp;dl=0","Click to download Image")</f>
      </c>
      <c r="B2075" s="0">
        <f>HYPERLINK("https://dl.dropboxusercontent.com/scl/fi/r48gjyhfhmo1e0m7ndaev/mens-a.jpg?rlkey=z0tccthvfqj7wq9fnl1rs7j34&amp;dl=0","Click to download SizeChart")</f>
      </c>
      <c r="C2075" s="0" t="inlineStr">
        <is>
          <t>Bowman Men's Jacket</t>
        </is>
      </c>
      <c r="D2075" s="0" t="inlineStr">
        <is>
          <t>'103261</t>
        </is>
      </c>
      <c r="E2075" s="0" t="inlineStr">
        <is>
          <t>BOWMAN:103261F-3XL</t>
        </is>
      </c>
      <c r="F2075" s="0" t="inlineStr">
        <is>
          <t>'000000000000</t>
        </is>
      </c>
      <c r="G2075" s="0" t="inlineStr">
        <is>
          <t>MENS</t>
        </is>
      </c>
      <c r="H2075" s="0" t="inlineStr">
        <is>
          <t>3XL</t>
        </is>
      </c>
      <c r="I2075" s="0">
        <v>61.99</v>
      </c>
      <c r="J2075" s="0">
        <v>10</v>
      </c>
    </row>
    <row r="2076" spans="1:10" customHeight="0">
      <c r="A2076" s="0">
        <f>HYPERLINK("https://dl.dropboxusercontent.com/scl/fi/k3lsv77hnqnqjvpwndkjn/haley-02.jpg?rlkey=72l1xcrlk328h1f81k0fchng8&amp;dl=0","Click to download Image")</f>
      </c>
      <c r="B2076" s="0">
        <f>HYPERLINK("https://dl.dropboxusercontent.com/scl/fi/rfz5va8rqmdj1esf26hm2/size-chartladies-c.jpg?rlkey=ej6gosa0t3bcpkjg87wc3p84z&amp;dl=0","Click to download SizeChart")</f>
      </c>
      <c r="C2076" s="0" t="inlineStr">
        <is>
          <t>Haley Women's Fitness Jacket</t>
        </is>
      </c>
      <c r="D2076" s="0" t="inlineStr">
        <is>
          <t>'97821</t>
        </is>
      </c>
      <c r="E2076" s="0" t="inlineStr">
        <is>
          <t>HALEY:97821A-S</t>
        </is>
      </c>
      <c r="F2076" s="0" t="inlineStr">
        <is>
          <t>'000000000000</t>
        </is>
      </c>
      <c r="G2076" s="0" t="inlineStr">
        <is>
          <t>WOMENS</t>
        </is>
      </c>
      <c r="H2076" s="0" t="inlineStr">
        <is>
          <t>S</t>
        </is>
      </c>
      <c r="I2076" s="0">
        <v>59.99</v>
      </c>
      <c r="J2076" s="0">
        <v>2</v>
      </c>
    </row>
    <row r="2077" spans="1:10" customHeight="0">
      <c r="A2077" s="0">
        <f>HYPERLINK("https://dl.dropboxusercontent.com/scl/fi/k3lsv77hnqnqjvpwndkjn/haley-02.jpg?rlkey=72l1xcrlk328h1f81k0fchng8&amp;dl=0","Click to download Image")</f>
      </c>
      <c r="B2077" s="0">
        <f>HYPERLINK("https://dl.dropboxusercontent.com/scl/fi/rfz5va8rqmdj1esf26hm2/size-chartladies-c.jpg?rlkey=ej6gosa0t3bcpkjg87wc3p84z&amp;dl=0","Click to download SizeChart")</f>
      </c>
      <c r="C2077" s="0" t="inlineStr">
        <is>
          <t>Haley Women's Fitness Jacket</t>
        </is>
      </c>
      <c r="D2077" s="0" t="inlineStr">
        <is>
          <t>'97821</t>
        </is>
      </c>
      <c r="E2077" s="0" t="inlineStr">
        <is>
          <t>HALEY:97821C-L</t>
        </is>
      </c>
      <c r="F2077" s="0" t="inlineStr">
        <is>
          <t>'000000000000</t>
        </is>
      </c>
      <c r="G2077" s="0" t="inlineStr">
        <is>
          <t>WOMENS</t>
        </is>
      </c>
      <c r="H2077" s="0" t="inlineStr">
        <is>
          <t>L</t>
        </is>
      </c>
      <c r="I2077" s="0">
        <v>59.99</v>
      </c>
      <c r="J2077" s="0">
        <v>1</v>
      </c>
    </row>
    <row r="2078" spans="1:10" customHeight="0">
      <c r="A2078" s="0">
        <f>HYPERLINK("https://dl.dropboxusercontent.com/scl/fi/k3lsv77hnqnqjvpwndkjn/haley-02.jpg?rlkey=72l1xcrlk328h1f81k0fchng8&amp;dl=0","Click to download Image")</f>
      </c>
      <c r="B2078" s="0">
        <f>HYPERLINK("https://dl.dropboxusercontent.com/scl/fi/rfz5va8rqmdj1esf26hm2/size-chartladies-c.jpg?rlkey=ej6gosa0t3bcpkjg87wc3p84z&amp;dl=0","Click to download SizeChart")</f>
      </c>
      <c r="C2078" s="0" t="inlineStr">
        <is>
          <t>Haley Women's Fitness Jacket</t>
        </is>
      </c>
      <c r="D2078" s="0" t="inlineStr">
        <is>
          <t>'97821</t>
        </is>
      </c>
      <c r="E2078" s="0" t="inlineStr">
        <is>
          <t>HALEY:97821D-XL</t>
        </is>
      </c>
      <c r="F2078" s="0" t="inlineStr">
        <is>
          <t>'000000000000</t>
        </is>
      </c>
      <c r="G2078" s="0" t="inlineStr">
        <is>
          <t>WOMENS</t>
        </is>
      </c>
      <c r="H2078" s="0" t="inlineStr">
        <is>
          <t>XL</t>
        </is>
      </c>
      <c r="I2078" s="0">
        <v>59.99</v>
      </c>
      <c r="J2078" s="0">
        <v>11</v>
      </c>
    </row>
    <row r="2079" spans="1:10" customHeight="0">
      <c r="A2079" s="0">
        <f>HYPERLINK("https://dl.dropboxusercontent.com/scl/fi/k3lsv77hnqnqjvpwndkjn/haley-02.jpg?rlkey=72l1xcrlk328h1f81k0fchng8&amp;dl=0","Click to download Image")</f>
      </c>
      <c r="B2079" s="0">
        <f>HYPERLINK("https://dl.dropboxusercontent.com/scl/fi/rfz5va8rqmdj1esf26hm2/size-chartladies-c.jpg?rlkey=ej6gosa0t3bcpkjg87wc3p84z&amp;dl=0","Click to download SizeChart")</f>
      </c>
      <c r="C2079" s="0" t="inlineStr">
        <is>
          <t>Haley Women's Fitness Jacket</t>
        </is>
      </c>
      <c r="D2079" s="0" t="inlineStr">
        <is>
          <t>'97821</t>
        </is>
      </c>
      <c r="E2079" s="0" t="inlineStr">
        <is>
          <t>HALEY:97821E-2XL</t>
        </is>
      </c>
      <c r="F2079" s="0" t="inlineStr">
        <is>
          <t>'000000000000</t>
        </is>
      </c>
      <c r="G2079" s="0" t="inlineStr">
        <is>
          <t>WOMENS</t>
        </is>
      </c>
      <c r="H2079" s="0" t="inlineStr">
        <is>
          <t>2XL</t>
        </is>
      </c>
      <c r="I2079" s="0">
        <v>61.99</v>
      </c>
      <c r="J2079" s="0">
        <v>4</v>
      </c>
    </row>
    <row r="2080" spans="1:10" customHeight="0">
      <c r="A2080" s="0">
        <f>HYPERLINK("https://dl.dropboxusercontent.com/scl/fi/ck3jjzkevosvmye0fjivu/97847-af.jpg?rlkey=j44mbug809gbw5ajma7dmjqj1&amp;dl=0","Click to download Image")</f>
      </c>
      <c r="B2080" s="0">
        <f>HYPERLINK("https://dl.dropboxusercontent.com/scl/fi/hm943dvytb9y3ut9l7vqh/mens-a.jpg?rlkey=iq0u7frctk8qnnc8bqkyj9s1v&amp;dl=0","Click to download SizeChart")</f>
      </c>
      <c r="C2080" s="0" t="inlineStr">
        <is>
          <t>Ash Reversible Men's Shorts</t>
        </is>
      </c>
      <c r="D2080" s="0" t="inlineStr">
        <is>
          <t>'97847</t>
        </is>
      </c>
      <c r="E2080" s="0" t="inlineStr">
        <is>
          <t>ASH:97847A-S</t>
        </is>
      </c>
      <c r="F2080" s="0" t="inlineStr">
        <is>
          <t>'000000000000</t>
        </is>
      </c>
      <c r="G2080" s="0" t="inlineStr">
        <is>
          <t>MENS</t>
        </is>
      </c>
      <c r="H2080" s="0" t="inlineStr">
        <is>
          <t>S</t>
        </is>
      </c>
      <c r="I2080" s="0">
        <v>39.99</v>
      </c>
      <c r="J2080" s="0">
        <v>14</v>
      </c>
    </row>
    <row r="2081" spans="1:10" customHeight="0">
      <c r="A2081" s="0">
        <f>HYPERLINK("https://dl.dropboxusercontent.com/scl/fi/ck3jjzkevosvmye0fjivu/97847-af.jpg?rlkey=j44mbug809gbw5ajma7dmjqj1&amp;dl=0","Click to download Image")</f>
      </c>
      <c r="B2081" s="0">
        <f>HYPERLINK("https://dl.dropboxusercontent.com/scl/fi/hm943dvytb9y3ut9l7vqh/mens-a.jpg?rlkey=iq0u7frctk8qnnc8bqkyj9s1v&amp;dl=0","Click to download SizeChart")</f>
      </c>
      <c r="C2081" s="0" t="inlineStr">
        <is>
          <t>Ash Reversible Men's Shorts</t>
        </is>
      </c>
      <c r="D2081" s="0" t="inlineStr">
        <is>
          <t>'97847</t>
        </is>
      </c>
      <c r="E2081" s="0" t="inlineStr">
        <is>
          <t>ASH:97847B-M</t>
        </is>
      </c>
      <c r="F2081" s="0" t="inlineStr">
        <is>
          <t>'000000000000</t>
        </is>
      </c>
      <c r="G2081" s="0" t="inlineStr">
        <is>
          <t>MENS</t>
        </is>
      </c>
      <c r="H2081" s="0" t="inlineStr">
        <is>
          <t>M</t>
        </is>
      </c>
      <c r="I2081" s="0">
        <v>39.99</v>
      </c>
      <c r="J2081" s="0">
        <v>14</v>
      </c>
    </row>
    <row r="2082" spans="1:10" customHeight="0">
      <c r="A2082" s="0">
        <f>HYPERLINK("https://dl.dropboxusercontent.com/scl/fi/ck3jjzkevosvmye0fjivu/97847-af.jpg?rlkey=j44mbug809gbw5ajma7dmjqj1&amp;dl=0","Click to download Image")</f>
      </c>
      <c r="B2082" s="0">
        <f>HYPERLINK("https://dl.dropboxusercontent.com/scl/fi/hm943dvytb9y3ut9l7vqh/mens-a.jpg?rlkey=iq0u7frctk8qnnc8bqkyj9s1v&amp;dl=0","Click to download SizeChart")</f>
      </c>
      <c r="C2082" s="0" t="inlineStr">
        <is>
          <t>Ash Reversible Men's Shorts</t>
        </is>
      </c>
      <c r="D2082" s="0" t="inlineStr">
        <is>
          <t>'97847</t>
        </is>
      </c>
      <c r="E2082" s="0" t="inlineStr">
        <is>
          <t>ASH:97847C-L</t>
        </is>
      </c>
      <c r="F2082" s="0" t="inlineStr">
        <is>
          <t>'000000000000</t>
        </is>
      </c>
      <c r="G2082" s="0" t="inlineStr">
        <is>
          <t>MENS</t>
        </is>
      </c>
      <c r="H2082" s="0" t="inlineStr">
        <is>
          <t>L</t>
        </is>
      </c>
      <c r="I2082" s="0">
        <v>39.99</v>
      </c>
      <c r="J2082" s="0">
        <v>31</v>
      </c>
    </row>
    <row r="2083" spans="1:10" customHeight="0">
      <c r="A2083" s="0">
        <f>HYPERLINK("https://dl.dropboxusercontent.com/scl/fi/ck3jjzkevosvmye0fjivu/97847-af.jpg?rlkey=j44mbug809gbw5ajma7dmjqj1&amp;dl=0","Click to download Image")</f>
      </c>
      <c r="B2083" s="0">
        <f>HYPERLINK("https://dl.dropboxusercontent.com/scl/fi/hm943dvytb9y3ut9l7vqh/mens-a.jpg?rlkey=iq0u7frctk8qnnc8bqkyj9s1v&amp;dl=0","Click to download SizeChart")</f>
      </c>
      <c r="C2083" s="0" t="inlineStr">
        <is>
          <t>Ash Reversible Men's Shorts</t>
        </is>
      </c>
      <c r="D2083" s="0" t="inlineStr">
        <is>
          <t>'97847</t>
        </is>
      </c>
      <c r="E2083" s="0" t="inlineStr">
        <is>
          <t>ASH:97847D-XL</t>
        </is>
      </c>
      <c r="F2083" s="0" t="inlineStr">
        <is>
          <t>'000000000000</t>
        </is>
      </c>
      <c r="G2083" s="0" t="inlineStr">
        <is>
          <t>MENS</t>
        </is>
      </c>
      <c r="H2083" s="0" t="inlineStr">
        <is>
          <t>XL</t>
        </is>
      </c>
      <c r="I2083" s="0">
        <v>39.99</v>
      </c>
      <c r="J2083" s="0">
        <v>33</v>
      </c>
    </row>
    <row r="2084" spans="1:10" customHeight="0">
      <c r="A2084" s="0">
        <f>HYPERLINK("https://dl.dropboxusercontent.com/scl/fi/ck3jjzkevosvmye0fjivu/97847-af.jpg?rlkey=j44mbug809gbw5ajma7dmjqj1&amp;dl=0","Click to download Image")</f>
      </c>
      <c r="B2084" s="0">
        <f>HYPERLINK("https://dl.dropboxusercontent.com/scl/fi/hm943dvytb9y3ut9l7vqh/mens-a.jpg?rlkey=iq0u7frctk8qnnc8bqkyj9s1v&amp;dl=0","Click to download SizeChart")</f>
      </c>
      <c r="C2084" s="0" t="inlineStr">
        <is>
          <t>Ash Reversible Men's Shorts</t>
        </is>
      </c>
      <c r="D2084" s="0" t="inlineStr">
        <is>
          <t>'97847</t>
        </is>
      </c>
      <c r="E2084" s="0" t="inlineStr">
        <is>
          <t>ASH:97847E-2XL</t>
        </is>
      </c>
      <c r="F2084" s="0" t="inlineStr">
        <is>
          <t>'000000000000</t>
        </is>
      </c>
      <c r="G2084" s="0" t="inlineStr">
        <is>
          <t>MENS</t>
        </is>
      </c>
      <c r="H2084" s="0" t="inlineStr">
        <is>
          <t>2XL</t>
        </is>
      </c>
      <c r="I2084" s="0">
        <v>41.99</v>
      </c>
      <c r="J2084" s="0">
        <v>19</v>
      </c>
    </row>
    <row r="2085" spans="1:10" customHeight="0">
      <c r="A2085" s="0">
        <f>HYPERLINK("https://dl.dropboxusercontent.com/scl/fi/ck3jjzkevosvmye0fjivu/97847-af.jpg?rlkey=j44mbug809gbw5ajma7dmjqj1&amp;dl=0","Click to download Image")</f>
      </c>
      <c r="B2085" s="0">
        <f>HYPERLINK("https://dl.dropboxusercontent.com/scl/fi/hm943dvytb9y3ut9l7vqh/mens-a.jpg?rlkey=iq0u7frctk8qnnc8bqkyj9s1v&amp;dl=0","Click to download SizeChart")</f>
      </c>
      <c r="C2085" s="0" t="inlineStr">
        <is>
          <t>Ash Reversible Men's Shorts</t>
        </is>
      </c>
      <c r="D2085" s="0" t="inlineStr">
        <is>
          <t>'97847</t>
        </is>
      </c>
      <c r="E2085" s="0" t="inlineStr">
        <is>
          <t>ASH:97847F-3XL</t>
        </is>
      </c>
      <c r="F2085" s="0" t="inlineStr">
        <is>
          <t>'000000000000</t>
        </is>
      </c>
      <c r="G2085" s="0" t="inlineStr">
        <is>
          <t>MENS</t>
        </is>
      </c>
      <c r="H2085" s="0" t="inlineStr">
        <is>
          <t>3XL</t>
        </is>
      </c>
      <c r="I2085" s="0">
        <v>41.99</v>
      </c>
      <c r="J2085" s="0">
        <v>14</v>
      </c>
    </row>
    <row r="2086" spans="1:10" customHeight="0">
      <c r="A2086" s="0">
        <f>HYPERLINK("https://dl.dropboxusercontent.com/scl/fi/rqha4yz6c47prpupqf986/103296-af.jpg?rlkey=19cxbfdydy5d424u50lqlkh4b&amp;dl=0","Click to download Image")</f>
      </c>
      <c r="B2086" s="0">
        <f>HYPERLINK("https://dl.dropboxusercontent.com/scl/fi/d1pju2a47quz99d1lhucm/size-chartladies-c.jpg?rlkey=ub6xgti6ydtyk1hrcegc1jlu1&amp;dl=0","Click to download SizeChart")</f>
      </c>
      <c r="C2086" s="0" t="inlineStr">
        <is>
          <t>Chrome Women's Quarter Zip</t>
        </is>
      </c>
      <c r="D2086" s="0" t="inlineStr">
        <is>
          <t>'103296</t>
        </is>
      </c>
      <c r="E2086" s="0" t="inlineStr">
        <is>
          <t>CHROME:103296A-S</t>
        </is>
      </c>
      <c r="F2086" s="0" t="inlineStr">
        <is>
          <t>'000000000000</t>
        </is>
      </c>
      <c r="G2086" s="0" t="inlineStr">
        <is>
          <t>WOMENS</t>
        </is>
      </c>
      <c r="I2086" s="0">
        <v>29.99</v>
      </c>
      <c r="J2086" s="0">
        <v>10</v>
      </c>
    </row>
    <row r="2087" spans="1:10" customHeight="0">
      <c r="A2087" s="0">
        <f>HYPERLINK("https://dl.dropboxusercontent.com/scl/fi/rqha4yz6c47prpupqf986/103296-af.jpg?rlkey=19cxbfdydy5d424u50lqlkh4b&amp;dl=0","Click to download Image")</f>
      </c>
      <c r="B2087" s="0">
        <f>HYPERLINK("https://dl.dropboxusercontent.com/scl/fi/d1pju2a47quz99d1lhucm/size-chartladies-c.jpg?rlkey=ub6xgti6ydtyk1hrcegc1jlu1&amp;dl=0","Click to download SizeChart")</f>
      </c>
      <c r="C2087" s="0" t="inlineStr">
        <is>
          <t>Chrome Women's Quarter Zip</t>
        </is>
      </c>
      <c r="D2087" s="0" t="inlineStr">
        <is>
          <t>'103296</t>
        </is>
      </c>
      <c r="E2087" s="0" t="inlineStr">
        <is>
          <t>CHROME:103296B-M</t>
        </is>
      </c>
      <c r="F2087" s="0" t="inlineStr">
        <is>
          <t>'000000000000</t>
        </is>
      </c>
      <c r="G2087" s="0" t="inlineStr">
        <is>
          <t>WOMENS</t>
        </is>
      </c>
      <c r="I2087" s="0">
        <v>29.99</v>
      </c>
      <c r="J2087" s="0">
        <v>17</v>
      </c>
    </row>
    <row r="2088" spans="1:10" customHeight="0">
      <c r="A2088" s="0">
        <f>HYPERLINK("https://dl.dropboxusercontent.com/scl/fi/rqha4yz6c47prpupqf986/103296-af.jpg?rlkey=19cxbfdydy5d424u50lqlkh4b&amp;dl=0","Click to download Image")</f>
      </c>
      <c r="B2088" s="0">
        <f>HYPERLINK("https://dl.dropboxusercontent.com/scl/fi/d1pju2a47quz99d1lhucm/size-chartladies-c.jpg?rlkey=ub6xgti6ydtyk1hrcegc1jlu1&amp;dl=0","Click to download SizeChart")</f>
      </c>
      <c r="C2088" s="0" t="inlineStr">
        <is>
          <t>Chrome Women's Quarter Zip</t>
        </is>
      </c>
      <c r="D2088" s="0" t="inlineStr">
        <is>
          <t>'103296</t>
        </is>
      </c>
      <c r="E2088" s="0" t="inlineStr">
        <is>
          <t>CHROME:103296C-L</t>
        </is>
      </c>
      <c r="F2088" s="0" t="inlineStr">
        <is>
          <t>'000000000000</t>
        </is>
      </c>
      <c r="G2088" s="0" t="inlineStr">
        <is>
          <t>WOMENS</t>
        </is>
      </c>
      <c r="I2088" s="0">
        <v>29.99</v>
      </c>
      <c r="J2088" s="0">
        <v>34</v>
      </c>
    </row>
    <row r="2089" spans="1:10" customHeight="0">
      <c r="A2089" s="0">
        <f>HYPERLINK("https://dl.dropboxusercontent.com/scl/fi/rqha4yz6c47prpupqf986/103296-af.jpg?rlkey=19cxbfdydy5d424u50lqlkh4b&amp;dl=0","Click to download Image")</f>
      </c>
      <c r="B2089" s="0">
        <f>HYPERLINK("https://dl.dropboxusercontent.com/scl/fi/d1pju2a47quz99d1lhucm/size-chartladies-c.jpg?rlkey=ub6xgti6ydtyk1hrcegc1jlu1&amp;dl=0","Click to download SizeChart")</f>
      </c>
      <c r="C2089" s="0" t="inlineStr">
        <is>
          <t>Chrome Women's Quarter Zip</t>
        </is>
      </c>
      <c r="D2089" s="0" t="inlineStr">
        <is>
          <t>'103296</t>
        </is>
      </c>
      <c r="E2089" s="0" t="inlineStr">
        <is>
          <t>CHROME:103296D-XL</t>
        </is>
      </c>
      <c r="F2089" s="0" t="inlineStr">
        <is>
          <t>'000000000000</t>
        </is>
      </c>
      <c r="G2089" s="0" t="inlineStr">
        <is>
          <t>WOMENS</t>
        </is>
      </c>
      <c r="I2089" s="0">
        <v>29.99</v>
      </c>
      <c r="J2089" s="0">
        <v>38</v>
      </c>
    </row>
    <row r="2090" spans="1:10" customHeight="0">
      <c r="A2090" s="0">
        <f>HYPERLINK("https://dl.dropboxusercontent.com/scl/fi/rqha4yz6c47prpupqf986/103296-af.jpg?rlkey=19cxbfdydy5d424u50lqlkh4b&amp;dl=0","Click to download Image")</f>
      </c>
      <c r="B2090" s="0">
        <f>HYPERLINK("https://dl.dropboxusercontent.com/scl/fi/d1pju2a47quz99d1lhucm/size-chartladies-c.jpg?rlkey=ub6xgti6ydtyk1hrcegc1jlu1&amp;dl=0","Click to download SizeChart")</f>
      </c>
      <c r="C2090" s="0" t="inlineStr">
        <is>
          <t>Chrome Women's Quarter Zip</t>
        </is>
      </c>
      <c r="D2090" s="0" t="inlineStr">
        <is>
          <t>'103296</t>
        </is>
      </c>
      <c r="E2090" s="0" t="inlineStr">
        <is>
          <t>CHROME:103296E-2XL</t>
        </is>
      </c>
      <c r="F2090" s="0" t="inlineStr">
        <is>
          <t>'000000000000</t>
        </is>
      </c>
      <c r="G2090" s="0" t="inlineStr">
        <is>
          <t>WOMENS</t>
        </is>
      </c>
      <c r="I2090" s="0">
        <v>29.99</v>
      </c>
      <c r="J2090" s="0">
        <v>19</v>
      </c>
    </row>
    <row r="2091" spans="1:10" customHeight="0">
      <c r="A2091" s="0">
        <f>HYPERLINK("https://dl.dropboxusercontent.com/scl/fi/rqha4yz6c47prpupqf986/103296-af.jpg?rlkey=19cxbfdydy5d424u50lqlkh4b&amp;dl=0","Click to download Image")</f>
      </c>
      <c r="B2091" s="0">
        <f>HYPERLINK("https://dl.dropboxusercontent.com/scl/fi/d1pju2a47quz99d1lhucm/size-chartladies-c.jpg?rlkey=ub6xgti6ydtyk1hrcegc1jlu1&amp;dl=0","Click to download SizeChart")</f>
      </c>
      <c r="C2091" s="0" t="inlineStr">
        <is>
          <t>Chrome Women's Quarter Zip</t>
        </is>
      </c>
      <c r="D2091" s="0" t="inlineStr">
        <is>
          <t>'103296</t>
        </is>
      </c>
      <c r="E2091" s="0" t="inlineStr">
        <is>
          <t>CHROME:103296F-3XL</t>
        </is>
      </c>
      <c r="F2091" s="0" t="inlineStr">
        <is>
          <t>'000000000000</t>
        </is>
      </c>
      <c r="G2091" s="0" t="inlineStr">
        <is>
          <t>WOMENS</t>
        </is>
      </c>
      <c r="I2091" s="0">
        <v>29.99</v>
      </c>
      <c r="J2091" s="0">
        <v>12</v>
      </c>
    </row>
    <row r="2092" spans="1:10" customHeight="0">
      <c r="A2092" s="0">
        <f>HYPERLINK("https://dl.dropboxusercontent.com/scl/fi/j78fvct5gxgnn36byslj2/103262-af.jpg?rlkey=vcgb47kr8slb37keq40jfjlz5&amp;dl=0","Click to download Image")</f>
      </c>
      <c r="B2092" s="0">
        <f>HYPERLINK("https://dl.dropboxusercontent.com/scl/fi/67kzc7izzl65a13d7c4uv/mens-a.jpg?rlkey=62wyf0vnt7ylj2xzryw2o0via&amp;dl=0","Click to download SizeChart")</f>
      </c>
      <c r="C2092" s="0" t="inlineStr">
        <is>
          <t>Chrome Men's Quarter Zip</t>
        </is>
      </c>
      <c r="D2092" s="0" t="inlineStr">
        <is>
          <t>'103262</t>
        </is>
      </c>
      <c r="E2092" s="0" t="inlineStr">
        <is>
          <t>CHROME:103262A-S</t>
        </is>
      </c>
      <c r="F2092" s="0" t="inlineStr">
        <is>
          <t>'000000000000</t>
        </is>
      </c>
      <c r="G2092" s="0" t="inlineStr">
        <is>
          <t>MENS</t>
        </is>
      </c>
      <c r="H2092" s="0" t="inlineStr">
        <is>
          <t>S</t>
        </is>
      </c>
      <c r="I2092" s="0">
        <v>29.99</v>
      </c>
      <c r="J2092" s="0">
        <v>12</v>
      </c>
    </row>
    <row r="2093" spans="1:10" customHeight="0">
      <c r="A2093" s="0">
        <f>HYPERLINK("https://dl.dropboxusercontent.com/scl/fi/j78fvct5gxgnn36byslj2/103262-af.jpg?rlkey=vcgb47kr8slb37keq40jfjlz5&amp;dl=0","Click to download Image")</f>
      </c>
      <c r="B2093" s="0">
        <f>HYPERLINK("https://dl.dropboxusercontent.com/scl/fi/67kzc7izzl65a13d7c4uv/mens-a.jpg?rlkey=62wyf0vnt7ylj2xzryw2o0via&amp;dl=0","Click to download SizeChart")</f>
      </c>
      <c r="C2093" s="0" t="inlineStr">
        <is>
          <t>Chrome Men's Quarter Zip</t>
        </is>
      </c>
      <c r="D2093" s="0" t="inlineStr">
        <is>
          <t>'103262</t>
        </is>
      </c>
      <c r="E2093" s="0" t="inlineStr">
        <is>
          <t>CHROME:103262B-M</t>
        </is>
      </c>
      <c r="F2093" s="0" t="inlineStr">
        <is>
          <t>'000000000000</t>
        </is>
      </c>
      <c r="G2093" s="0" t="inlineStr">
        <is>
          <t>MENS</t>
        </is>
      </c>
      <c r="H2093" s="0" t="inlineStr">
        <is>
          <t>M</t>
        </is>
      </c>
      <c r="I2093" s="0">
        <v>29.99</v>
      </c>
      <c r="J2093" s="0">
        <v>3</v>
      </c>
    </row>
    <row r="2094" spans="1:10" customHeight="0">
      <c r="A2094" s="0">
        <f>HYPERLINK("https://dl.dropboxusercontent.com/scl/fi/j78fvct5gxgnn36byslj2/103262-af.jpg?rlkey=vcgb47kr8slb37keq40jfjlz5&amp;dl=0","Click to download Image")</f>
      </c>
      <c r="B2094" s="0">
        <f>HYPERLINK("https://dl.dropboxusercontent.com/scl/fi/67kzc7izzl65a13d7c4uv/mens-a.jpg?rlkey=62wyf0vnt7ylj2xzryw2o0via&amp;dl=0","Click to download SizeChart")</f>
      </c>
      <c r="C2094" s="0" t="inlineStr">
        <is>
          <t>Chrome Men's Quarter Zip</t>
        </is>
      </c>
      <c r="D2094" s="0" t="inlineStr">
        <is>
          <t>'103262</t>
        </is>
      </c>
      <c r="E2094" s="0" t="inlineStr">
        <is>
          <t>CHOME:103262C-L</t>
        </is>
      </c>
      <c r="F2094" s="0" t="inlineStr">
        <is>
          <t>'000000000000</t>
        </is>
      </c>
      <c r="G2094" s="0" t="inlineStr">
        <is>
          <t>MENS</t>
        </is>
      </c>
      <c r="H2094" s="0" t="inlineStr">
        <is>
          <t>L</t>
        </is>
      </c>
      <c r="I2094" s="0">
        <v>29.99</v>
      </c>
      <c r="J2094" s="0">
        <v>0</v>
      </c>
    </row>
    <row r="2095" spans="1:10" customHeight="0">
      <c r="A2095" s="0">
        <f>HYPERLINK("https://dl.dropboxusercontent.com/scl/fi/j78fvct5gxgnn36byslj2/103262-af.jpg?rlkey=vcgb47kr8slb37keq40jfjlz5&amp;dl=0","Click to download Image")</f>
      </c>
      <c r="B2095" s="0">
        <f>HYPERLINK("https://dl.dropboxusercontent.com/scl/fi/67kzc7izzl65a13d7c4uv/mens-a.jpg?rlkey=62wyf0vnt7ylj2xzryw2o0via&amp;dl=0","Click to download SizeChart")</f>
      </c>
      <c r="C2095" s="0" t="inlineStr">
        <is>
          <t>Chrome Men's Quarter Zip</t>
        </is>
      </c>
      <c r="D2095" s="0" t="inlineStr">
        <is>
          <t>'103262</t>
        </is>
      </c>
      <c r="E2095" s="0" t="inlineStr">
        <is>
          <t>CHROME:103262D-XL</t>
        </is>
      </c>
      <c r="F2095" s="0" t="inlineStr">
        <is>
          <t>'000000000000</t>
        </is>
      </c>
      <c r="G2095" s="0" t="inlineStr">
        <is>
          <t>MENS</t>
        </is>
      </c>
      <c r="H2095" s="0" t="inlineStr">
        <is>
          <t>XL</t>
        </is>
      </c>
      <c r="I2095" s="0">
        <v>29.99</v>
      </c>
      <c r="J2095" s="0">
        <v>0</v>
      </c>
    </row>
    <row r="2096" spans="1:10" customHeight="0">
      <c r="A2096" s="0">
        <f>HYPERLINK("https://dl.dropboxusercontent.com/scl/fi/j78fvct5gxgnn36byslj2/103262-af.jpg?rlkey=vcgb47kr8slb37keq40jfjlz5&amp;dl=0","Click to download Image")</f>
      </c>
      <c r="B2096" s="0">
        <f>HYPERLINK("https://dl.dropboxusercontent.com/scl/fi/67kzc7izzl65a13d7c4uv/mens-a.jpg?rlkey=62wyf0vnt7ylj2xzryw2o0via&amp;dl=0","Click to download SizeChart")</f>
      </c>
      <c r="C2096" s="0" t="inlineStr">
        <is>
          <t>Chrome Men's Quarter Zip</t>
        </is>
      </c>
      <c r="D2096" s="0" t="inlineStr">
        <is>
          <t>'103262</t>
        </is>
      </c>
      <c r="E2096" s="0" t="inlineStr">
        <is>
          <t>CHROME:103262E-2XL</t>
        </is>
      </c>
      <c r="F2096" s="0" t="inlineStr">
        <is>
          <t>'000000000000</t>
        </is>
      </c>
      <c r="G2096" s="0" t="inlineStr">
        <is>
          <t>MENS</t>
        </is>
      </c>
      <c r="H2096" s="0" t="inlineStr">
        <is>
          <t>2XL</t>
        </is>
      </c>
      <c r="I2096" s="0">
        <v>31.99</v>
      </c>
      <c r="J2096" s="0">
        <v>0</v>
      </c>
    </row>
    <row r="2097" spans="1:10" customHeight="0">
      <c r="A2097" s="0">
        <f>HYPERLINK("https://dl.dropboxusercontent.com/scl/fi/j78fvct5gxgnn36byslj2/103262-af.jpg?rlkey=vcgb47kr8slb37keq40jfjlz5&amp;dl=0","Click to download Image")</f>
      </c>
      <c r="B2097" s="0">
        <f>HYPERLINK("https://dl.dropboxusercontent.com/scl/fi/67kzc7izzl65a13d7c4uv/mens-a.jpg?rlkey=62wyf0vnt7ylj2xzryw2o0via&amp;dl=0","Click to download SizeChart")</f>
      </c>
      <c r="C2097" s="0" t="inlineStr">
        <is>
          <t>Chrome Men's Quarter Zip</t>
        </is>
      </c>
      <c r="D2097" s="0" t="inlineStr">
        <is>
          <t>'103262</t>
        </is>
      </c>
      <c r="E2097" s="0" t="inlineStr">
        <is>
          <t>CHROME:103262F-3XL</t>
        </is>
      </c>
      <c r="F2097" s="0" t="inlineStr">
        <is>
          <t>'000000000000</t>
        </is>
      </c>
      <c r="G2097" s="0" t="inlineStr">
        <is>
          <t>MENS</t>
        </is>
      </c>
      <c r="H2097" s="0" t="inlineStr">
        <is>
          <t>3XL</t>
        </is>
      </c>
      <c r="I2097" s="0">
        <v>31.99</v>
      </c>
      <c r="J2097" s="0">
        <v>4</v>
      </c>
    </row>
    <row r="2098" spans="1:10" customHeight="0">
      <c r="A2098" s="0">
        <f>HYPERLINK("https://dl.dropboxusercontent.com/scl/fi/iavmvywvnjqdb6tfbsktv/ns.jpg?rlkey=h81ednw8yjlssnwaercagupdd&amp;dl=0","Click to download Image")</f>
      </c>
      <c r="C2098" s="0" t="inlineStr">
        <is>
          <t>Licensed Adult Neck Sleeve</t>
        </is>
      </c>
      <c r="D2098" s="0" t="inlineStr">
        <is>
          <t>'118894</t>
        </is>
      </c>
      <c r="E2098" s="0" t="inlineStr">
        <is>
          <t>UNI NECKSLEEVE:118894OSFM</t>
        </is>
      </c>
      <c r="F2098" s="0" t="inlineStr">
        <is>
          <t>'802118893341</t>
        </is>
      </c>
      <c r="H2098" s="0" t="inlineStr">
        <is>
          <t>OSFM</t>
        </is>
      </c>
      <c r="I2098" s="0">
        <v>19.99</v>
      </c>
      <c r="J2098" s="0">
        <v>250</v>
      </c>
    </row>
    <row r="2099" spans="1:10" customHeight="0">
      <c r="A2099" s="0">
        <f>HYPERLINK("https://dl.dropboxusercontent.com/scl/fi/ha3d2q4bewc9ncb0hje0h/licensed-ns-a-12.jpg?rlkey=agmpyalch89viw4tkecfxa6d5&amp;dl=0","Click to download Image")</f>
      </c>
      <c r="C2099" s="0" t="inlineStr">
        <is>
          <t>Licensed Adult Neck Sleeve</t>
        </is>
      </c>
      <c r="D2099" s="0" t="inlineStr">
        <is>
          <t>'118896</t>
        </is>
      </c>
      <c r="E2099" s="0" t="inlineStr">
        <is>
          <t>UNI NECKSLEEVE:118896OSFM</t>
        </is>
      </c>
      <c r="F2099" s="0" t="inlineStr">
        <is>
          <t>'802118893341</t>
        </is>
      </c>
      <c r="H2099" s="0" t="inlineStr">
        <is>
          <t>OSFM</t>
        </is>
      </c>
      <c r="I2099" s="0">
        <v>19.99</v>
      </c>
      <c r="J2099" s="0">
        <v>28</v>
      </c>
    </row>
    <row r="2100" spans="1:10" customHeight="0">
      <c r="A2100" s="0">
        <f>HYPERLINK("https://dl.dropboxusercontent.com/scl/fi/mfpbg8lhmfstx0lnfcyrb/dsc4842-1.jpg?rlkey=retaubfrzxmky98bharwainll&amp;dl=0","Click to download Image")</f>
      </c>
      <c r="C2100" s="0" t="inlineStr">
        <is>
          <t>Licensed Adult Neck Sleeve</t>
        </is>
      </c>
      <c r="D2100" s="0" t="inlineStr">
        <is>
          <t>'118218</t>
        </is>
      </c>
      <c r="E2100" s="0" t="inlineStr">
        <is>
          <t>UNI NECKSLEEVE:118218OSFM</t>
        </is>
      </c>
      <c r="F2100" s="0" t="inlineStr">
        <is>
          <t>'802118893341</t>
        </is>
      </c>
      <c r="H2100" s="0" t="inlineStr">
        <is>
          <t>OSFM</t>
        </is>
      </c>
      <c r="I2100" s="0">
        <v>19.99</v>
      </c>
      <c r="J2100" s="0">
        <v>184</v>
      </c>
    </row>
    <row r="2101" spans="1:10" customHeight="0">
      <c r="A2101" s="0">
        <f>HYPERLINK("https://dl.dropboxusercontent.com/scl/fi/ny1n16i6awzc8g82071t1/licensed-ns-a-14.jpg?rlkey=2pw32w3o6lwjv5ta20dmy7he1&amp;dl=0","Click to download Image")</f>
      </c>
      <c r="C2101" s="0" t="inlineStr">
        <is>
          <t>Licensed Adult Neck Sleeve</t>
        </is>
      </c>
      <c r="D2101" s="0" t="inlineStr">
        <is>
          <t>'118219</t>
        </is>
      </c>
      <c r="E2101" s="0" t="inlineStr">
        <is>
          <t>UNI NECKSLEEVE:118219OSFM</t>
        </is>
      </c>
      <c r="F2101" s="0" t="inlineStr">
        <is>
          <t>'802118893341</t>
        </is>
      </c>
      <c r="H2101" s="0" t="inlineStr">
        <is>
          <t>OSFM</t>
        </is>
      </c>
      <c r="I2101" s="0">
        <v>19.99</v>
      </c>
      <c r="J2101" s="0">
        <v>233</v>
      </c>
    </row>
    <row r="2102" spans="1:10" customHeight="0">
      <c r="A2102" s="0">
        <f>HYPERLINK("https://dl.dropboxusercontent.com/scl/fi/1uqk6t85rr8cnmw3dawlw/licensed-ns-a-15.jpg?rlkey=w4n134v47ng1hme5xuo8m808o&amp;dl=0","Click to download Image")</f>
      </c>
      <c r="C2102" s="0" t="inlineStr">
        <is>
          <t>Licensed Adult Neck Sleeve</t>
        </is>
      </c>
      <c r="D2102" s="0" t="inlineStr">
        <is>
          <t>'118893</t>
        </is>
      </c>
      <c r="E2102" s="0" t="inlineStr">
        <is>
          <t>UNI NECKSLEEVE:118893OSFM</t>
        </is>
      </c>
      <c r="F2102" s="0" t="inlineStr">
        <is>
          <t>'802118893341</t>
        </is>
      </c>
      <c r="H2102" s="0" t="inlineStr">
        <is>
          <t>OSFM</t>
        </is>
      </c>
      <c r="I2102" s="0">
        <v>19.99</v>
      </c>
      <c r="J2102" s="0">
        <v>233</v>
      </c>
    </row>
    <row r="2103" spans="1:10" customHeight="0">
      <c r="A2103" s="0">
        <f>HYPERLINK("https://dl.dropboxusercontent.com/scl/fi/2g9urwgkxt8ze2sx1v3v1/licensed-ns-a-11.jpg?rlkey=uqsy3g82oaj1myr7tw9tcktz8&amp;dl=0","Click to download Image")</f>
      </c>
      <c r="C2103" s="0" t="inlineStr">
        <is>
          <t>Licensed Youth Neck Sleeves</t>
        </is>
      </c>
      <c r="D2103" s="0" t="inlineStr">
        <is>
          <t>'119356</t>
        </is>
      </c>
      <c r="E2103" s="0" t="inlineStr">
        <is>
          <t>UNI YOUTH NECK SLEEVE:119356OSFM</t>
        </is>
      </c>
      <c r="F2103" s="0" t="inlineStr">
        <is>
          <t>'802119359341</t>
        </is>
      </c>
      <c r="H2103" s="0" t="inlineStr">
        <is>
          <t>OSFM</t>
        </is>
      </c>
      <c r="I2103" s="0">
        <v>19.99</v>
      </c>
      <c r="J2103" s="0">
        <v>91</v>
      </c>
    </row>
    <row r="2104" spans="1:10" customHeight="0">
      <c r="A2104" s="0">
        <f>HYPERLINK("https://dl.dropboxusercontent.com/scl/fi/i42h1h6wylh521pul6m5v/licensed-ns-a-12.jpg?rlkey=qyrge8v88kq5zm9ei0dd2xwvv&amp;dl=0","Click to download Image")</f>
      </c>
      <c r="C2104" s="0" t="inlineStr">
        <is>
          <t>Licensed Youth Neck Sleeves</t>
        </is>
      </c>
      <c r="D2104" s="0" t="inlineStr">
        <is>
          <t>'119359</t>
        </is>
      </c>
      <c r="E2104" s="0" t="inlineStr">
        <is>
          <t>UNI YOUTH NECK SLEEVE:119359OSFM</t>
        </is>
      </c>
      <c r="F2104" s="0" t="inlineStr">
        <is>
          <t>'802119359341</t>
        </is>
      </c>
      <c r="H2104" s="0" t="inlineStr">
        <is>
          <t>OSFM</t>
        </is>
      </c>
      <c r="I2104" s="0">
        <v>19.99</v>
      </c>
      <c r="J2104" s="0">
        <v>91</v>
      </c>
    </row>
    <row r="2105" spans="1:10" customHeight="0">
      <c r="A2105" s="0">
        <f>HYPERLINK("https://dl.dropboxusercontent.com/scl/fi/33krmnmp07o2o1euzj7ab/licensed-ns-a-13.jpg?rlkey=5p3gau60q0kh52nn6d4a0t06j&amp;dl=0","Click to download Image")</f>
      </c>
      <c r="C2105" s="0" t="inlineStr">
        <is>
          <t>Licensed Youth Neck Sleeves</t>
        </is>
      </c>
      <c r="D2105" s="0" t="inlineStr">
        <is>
          <t>'119362</t>
        </is>
      </c>
      <c r="E2105" s="0" t="inlineStr">
        <is>
          <t>UNI YOUTH NECK SLEEVE:119362OSFM</t>
        </is>
      </c>
      <c r="F2105" s="0" t="inlineStr">
        <is>
          <t>'802119359341</t>
        </is>
      </c>
      <c r="H2105" s="0" t="inlineStr">
        <is>
          <t>OSFM</t>
        </is>
      </c>
      <c r="I2105" s="0">
        <v>19.99</v>
      </c>
      <c r="J2105" s="0">
        <v>86</v>
      </c>
    </row>
    <row r="2106" spans="1:10" customHeight="0">
      <c r="A2106" s="0">
        <f>HYPERLINK("https://dl.dropboxusercontent.com/scl/fi/85i6tazz6hqc36io40lo3/licensed-ns-a-14.jpg?rlkey=mmur0aczb8y2x2hijpqutvlu6&amp;dl=0","Click to download Image")</f>
      </c>
      <c r="C2106" s="0" t="inlineStr">
        <is>
          <t>Licensed Youth Neck Sleeves</t>
        </is>
      </c>
      <c r="D2106" s="0" t="inlineStr">
        <is>
          <t>'119366</t>
        </is>
      </c>
      <c r="E2106" s="0" t="inlineStr">
        <is>
          <t>UNI YOUTH NECK SLEEVE:119366OSFM</t>
        </is>
      </c>
      <c r="F2106" s="0" t="inlineStr">
        <is>
          <t>'802119359341</t>
        </is>
      </c>
      <c r="H2106" s="0" t="inlineStr">
        <is>
          <t>OSFM</t>
        </is>
      </c>
      <c r="I2106" s="0">
        <v>19.99</v>
      </c>
      <c r="J2106" s="0">
        <v>80</v>
      </c>
    </row>
    <row r="2107" spans="1:10" customHeight="0">
      <c r="A2107" s="0">
        <f>HYPERLINK("https://dl.dropboxusercontent.com/scl/fi/z32ldbmdsrdlrhkqj0qq7/licensed-ns-a-15.jpg?rlkey=f597bv4n51bf2u8spme0y8unx&amp;dl=0","Click to download Image")</f>
      </c>
      <c r="C2107" s="0" t="inlineStr">
        <is>
          <t>Licensed Youth Neck Sleeves</t>
        </is>
      </c>
      <c r="D2107" s="0" t="inlineStr">
        <is>
          <t>'119353</t>
        </is>
      </c>
      <c r="E2107" s="0" t="inlineStr">
        <is>
          <t>UNI YOUTH NECK SLEEVE:119353OSFM</t>
        </is>
      </c>
      <c r="F2107" s="0" t="inlineStr">
        <is>
          <t>'802119359341</t>
        </is>
      </c>
      <c r="H2107" s="0" t="inlineStr">
        <is>
          <t>OSFM</t>
        </is>
      </c>
      <c r="I2107" s="0">
        <v>19.99</v>
      </c>
      <c r="J2107" s="0">
        <v>83</v>
      </c>
    </row>
    <row r="2108" spans="1:10" customHeight="0">
      <c r="A2108" s="0">
        <f>HYPERLINK("https://dl.dropboxusercontent.com/scl/fi/xkrcuq0kjjoqyf14wrpos/159038f.jpg?rlkey=ilf2f35l2qxkakyb5cy2pyf4e&amp;dl=0","Click to download Image")</f>
      </c>
      <c r="B2108" s="0">
        <f>HYPERLINK("https://dl.dropboxusercontent.com/scl/fi/803648cgq23lxzr9p1c6v/womens-size-chartsflint.jpg?rlkey=rh764uld2g627snaidf5hbelq&amp;dl=0","Click to download SizeChart")</f>
      </c>
      <c r="C2108" s="0" t="inlineStr">
        <is>
          <t>Flint Women's 1/4 Zips</t>
        </is>
      </c>
      <c r="D2108" s="0" t="inlineStr">
        <is>
          <t>'159038</t>
        </is>
      </c>
      <c r="E2108" s="0" t="inlineStr">
        <is>
          <t>UNI FLINT W BK:159038A-S</t>
        </is>
      </c>
      <c r="F2108" s="0" t="inlineStr">
        <is>
          <t>'802159038046</t>
        </is>
      </c>
      <c r="G2108" s="0" t="inlineStr">
        <is>
          <t>WOMENS</t>
        </is>
      </c>
      <c r="H2108" s="0" t="inlineStr">
        <is>
          <t>S</t>
        </is>
      </c>
      <c r="I2108" s="0">
        <v>44.99</v>
      </c>
      <c r="J2108" s="0">
        <v>43</v>
      </c>
    </row>
    <row r="2109" spans="1:10" customHeight="0">
      <c r="A2109" s="0">
        <f>HYPERLINK("https://dl.dropboxusercontent.com/scl/fi/xkrcuq0kjjoqyf14wrpos/159038f.jpg?rlkey=ilf2f35l2qxkakyb5cy2pyf4e&amp;dl=0","Click to download Image")</f>
      </c>
      <c r="B2109" s="0">
        <f>HYPERLINK("https://dl.dropboxusercontent.com/scl/fi/803648cgq23lxzr9p1c6v/womens-size-chartsflint.jpg?rlkey=rh764uld2g627snaidf5hbelq&amp;dl=0","Click to download SizeChart")</f>
      </c>
      <c r="C2109" s="0" t="inlineStr">
        <is>
          <t>Flint Women's 1/4 Zips</t>
        </is>
      </c>
      <c r="D2109" s="0" t="inlineStr">
        <is>
          <t>'159038</t>
        </is>
      </c>
      <c r="E2109" s="0" t="inlineStr">
        <is>
          <t>UNI FLINT W BK:159038B-M</t>
        </is>
      </c>
      <c r="F2109" s="0" t="inlineStr">
        <is>
          <t>'802159038053</t>
        </is>
      </c>
      <c r="G2109" s="0" t="inlineStr">
        <is>
          <t>WOMENS</t>
        </is>
      </c>
      <c r="H2109" s="0" t="inlineStr">
        <is>
          <t>M</t>
        </is>
      </c>
      <c r="I2109" s="0">
        <v>44.99</v>
      </c>
      <c r="J2109" s="0">
        <v>123</v>
      </c>
    </row>
    <row r="2110" spans="1:10" customHeight="0">
      <c r="A2110" s="0">
        <f>HYPERLINK("https://dl.dropboxusercontent.com/scl/fi/xkrcuq0kjjoqyf14wrpos/159038f.jpg?rlkey=ilf2f35l2qxkakyb5cy2pyf4e&amp;dl=0","Click to download Image")</f>
      </c>
      <c r="B2110" s="0">
        <f>HYPERLINK("https://dl.dropboxusercontent.com/scl/fi/803648cgq23lxzr9p1c6v/womens-size-chartsflint.jpg?rlkey=rh764uld2g627snaidf5hbelq&amp;dl=0","Click to download SizeChart")</f>
      </c>
      <c r="C2110" s="0" t="inlineStr">
        <is>
          <t>Flint Women's 1/4 Zips</t>
        </is>
      </c>
      <c r="D2110" s="0" t="inlineStr">
        <is>
          <t>'159038</t>
        </is>
      </c>
      <c r="E2110" s="0" t="inlineStr">
        <is>
          <t>UNI FLINT W BK:159038C-L</t>
        </is>
      </c>
      <c r="F2110" s="0" t="inlineStr">
        <is>
          <t>'802159038060</t>
        </is>
      </c>
      <c r="G2110" s="0" t="inlineStr">
        <is>
          <t>WOMENS</t>
        </is>
      </c>
      <c r="H2110" s="0" t="inlineStr">
        <is>
          <t>L</t>
        </is>
      </c>
      <c r="I2110" s="0">
        <v>44.99</v>
      </c>
      <c r="J2110" s="0">
        <v>126</v>
      </c>
    </row>
    <row r="2111" spans="1:10" customHeight="0">
      <c r="A2111" s="0">
        <f>HYPERLINK("https://dl.dropboxusercontent.com/scl/fi/xkrcuq0kjjoqyf14wrpos/159038f.jpg?rlkey=ilf2f35l2qxkakyb5cy2pyf4e&amp;dl=0","Click to download Image")</f>
      </c>
      <c r="B2111" s="0">
        <f>HYPERLINK("https://dl.dropboxusercontent.com/scl/fi/803648cgq23lxzr9p1c6v/womens-size-chartsflint.jpg?rlkey=rh764uld2g627snaidf5hbelq&amp;dl=0","Click to download SizeChart")</f>
      </c>
      <c r="C2111" s="0" t="inlineStr">
        <is>
          <t>Flint Women's 1/4 Zips</t>
        </is>
      </c>
      <c r="D2111" s="0" t="inlineStr">
        <is>
          <t>'159038</t>
        </is>
      </c>
      <c r="E2111" s="0" t="inlineStr">
        <is>
          <t>UNI FLINT W BK:159038D-XL</t>
        </is>
      </c>
      <c r="F2111" s="0" t="inlineStr">
        <is>
          <t>'802159038077</t>
        </is>
      </c>
      <c r="G2111" s="0" t="inlineStr">
        <is>
          <t>WOMENS</t>
        </is>
      </c>
      <c r="H2111" s="0" t="inlineStr">
        <is>
          <t>XL</t>
        </is>
      </c>
      <c r="I2111" s="0">
        <v>44.99</v>
      </c>
      <c r="J2111" s="0">
        <v>70</v>
      </c>
    </row>
    <row r="2112" spans="1:10" customHeight="0">
      <c r="A2112" s="0">
        <f>HYPERLINK("https://dl.dropboxusercontent.com/scl/fi/xkrcuq0kjjoqyf14wrpos/159038f.jpg?rlkey=ilf2f35l2qxkakyb5cy2pyf4e&amp;dl=0","Click to download Image")</f>
      </c>
      <c r="B2112" s="0">
        <f>HYPERLINK("https://dl.dropboxusercontent.com/scl/fi/803648cgq23lxzr9p1c6v/womens-size-chartsflint.jpg?rlkey=rh764uld2g627snaidf5hbelq&amp;dl=0","Click to download SizeChart")</f>
      </c>
      <c r="C2112" s="0" t="inlineStr">
        <is>
          <t>Flint Women's 1/4 Zips</t>
        </is>
      </c>
      <c r="D2112" s="0" t="inlineStr">
        <is>
          <t>'159038</t>
        </is>
      </c>
      <c r="E2112" s="0" t="inlineStr">
        <is>
          <t>UNI FLINT W BK:159038E-2XL</t>
        </is>
      </c>
      <c r="F2112" s="0" t="inlineStr">
        <is>
          <t>'802159038084</t>
        </is>
      </c>
      <c r="G2112" s="0" t="inlineStr">
        <is>
          <t>WOMENS</t>
        </is>
      </c>
      <c r="H2112" s="0" t="inlineStr">
        <is>
          <t>2XL</t>
        </is>
      </c>
      <c r="I2112" s="0">
        <v>46.99</v>
      </c>
      <c r="J2112" s="0">
        <v>32</v>
      </c>
    </row>
    <row r="2113" spans="1:10" customHeight="0">
      <c r="A2113" s="0">
        <f>HYPERLINK("https://dl.dropboxusercontent.com/scl/fi/xkrcuq0kjjoqyf14wrpos/159038f.jpg?rlkey=ilf2f35l2qxkakyb5cy2pyf4e&amp;dl=0","Click to download Image")</f>
      </c>
      <c r="B2113" s="0">
        <f>HYPERLINK("https://dl.dropboxusercontent.com/scl/fi/803648cgq23lxzr9p1c6v/womens-size-chartsflint.jpg?rlkey=rh764uld2g627snaidf5hbelq&amp;dl=0","Click to download SizeChart")</f>
      </c>
      <c r="C2113" s="0" t="inlineStr">
        <is>
          <t>Flint Women's 1/4 Zips</t>
        </is>
      </c>
      <c r="D2113" s="0" t="inlineStr">
        <is>
          <t>'159038</t>
        </is>
      </c>
      <c r="E2113" s="0" t="inlineStr">
        <is>
          <t>UNI FLINT W BK:159038F-3XL</t>
        </is>
      </c>
      <c r="F2113" s="0" t="inlineStr">
        <is>
          <t>'802159038091</t>
        </is>
      </c>
      <c r="G2113" s="0" t="inlineStr">
        <is>
          <t>WOMENS</t>
        </is>
      </c>
      <c r="H2113" s="0" t="inlineStr">
        <is>
          <t>3XL</t>
        </is>
      </c>
      <c r="I2113" s="0">
        <v>46.99</v>
      </c>
      <c r="J2113" s="0">
        <v>18</v>
      </c>
    </row>
    <row r="2114" spans="1:10" customHeight="0">
      <c r="A2114" s="0">
        <f>HYPERLINK("https://dl.dropboxusercontent.com/scl/fi/jadmhk9u6w2nnigy9f3ve/158926f.jpg?rlkey=iiq3f06kd2muommy1h4yvp8rr&amp;dl=0","Click to download Image")</f>
      </c>
      <c r="B2114" s="0">
        <f>HYPERLINK("https://dl.dropboxusercontent.com/scl/fi/weheexgtmgxqqo49oqqwo/mens-pullover-size-chartsflint.jpg?rlkey=i4aa2uy9sj4l04bwwoh59so3f&amp;dl=0","Click to download SizeChart")</f>
      </c>
      <c r="C2114" s="0" t="inlineStr">
        <is>
          <t>Flint Men's 1/4 Zips</t>
        </is>
      </c>
      <c r="D2114" s="0" t="inlineStr">
        <is>
          <t>'158926</t>
        </is>
      </c>
      <c r="E2114" s="0" t="inlineStr">
        <is>
          <t>UNI FLINT M BK:158926A-S</t>
        </is>
      </c>
      <c r="F2114" s="0" t="inlineStr">
        <is>
          <t>'802158926047</t>
        </is>
      </c>
      <c r="G2114" s="0" t="inlineStr">
        <is>
          <t>MENS</t>
        </is>
      </c>
      <c r="H2114" s="0" t="inlineStr">
        <is>
          <t>S</t>
        </is>
      </c>
      <c r="I2114" s="0">
        <v>44.99</v>
      </c>
      <c r="J2114" s="0">
        <v>50</v>
      </c>
    </row>
    <row r="2115" spans="1:10" customHeight="0">
      <c r="A2115" s="0">
        <f>HYPERLINK("https://dl.dropboxusercontent.com/scl/fi/jadmhk9u6w2nnigy9f3ve/158926f.jpg?rlkey=iiq3f06kd2muommy1h4yvp8rr&amp;dl=0","Click to download Image")</f>
      </c>
      <c r="B2115" s="0">
        <f>HYPERLINK("https://dl.dropboxusercontent.com/scl/fi/weheexgtmgxqqo49oqqwo/mens-pullover-size-chartsflint.jpg?rlkey=i4aa2uy9sj4l04bwwoh59so3f&amp;dl=0","Click to download SizeChart")</f>
      </c>
      <c r="C2115" s="0" t="inlineStr">
        <is>
          <t>Flint Men's 1/4 Zips</t>
        </is>
      </c>
      <c r="D2115" s="0" t="inlineStr">
        <is>
          <t>'158926</t>
        </is>
      </c>
      <c r="E2115" s="0" t="inlineStr">
        <is>
          <t>UNI FLINT M BK:158926B-M</t>
        </is>
      </c>
      <c r="F2115" s="0" t="inlineStr">
        <is>
          <t>'802158926054</t>
        </is>
      </c>
      <c r="G2115" s="0" t="inlineStr">
        <is>
          <t>MENS</t>
        </is>
      </c>
      <c r="H2115" s="0" t="inlineStr">
        <is>
          <t>M</t>
        </is>
      </c>
      <c r="I2115" s="0">
        <v>44.99</v>
      </c>
      <c r="J2115" s="0">
        <v>106</v>
      </c>
    </row>
    <row r="2116" spans="1:10" customHeight="0">
      <c r="A2116" s="0">
        <f>HYPERLINK("https://dl.dropboxusercontent.com/scl/fi/jadmhk9u6w2nnigy9f3ve/158926f.jpg?rlkey=iiq3f06kd2muommy1h4yvp8rr&amp;dl=0","Click to download Image")</f>
      </c>
      <c r="B2116" s="0">
        <f>HYPERLINK("https://dl.dropboxusercontent.com/scl/fi/weheexgtmgxqqo49oqqwo/mens-pullover-size-chartsflint.jpg?rlkey=i4aa2uy9sj4l04bwwoh59so3f&amp;dl=0","Click to download SizeChart")</f>
      </c>
      <c r="C2116" s="0" t="inlineStr">
        <is>
          <t>Flint Men's 1/4 Zips</t>
        </is>
      </c>
      <c r="D2116" s="0" t="inlineStr">
        <is>
          <t>'158926</t>
        </is>
      </c>
      <c r="E2116" s="0" t="inlineStr">
        <is>
          <t>UNI FLINT M BK:158926C-L</t>
        </is>
      </c>
      <c r="F2116" s="0" t="inlineStr">
        <is>
          <t>'802158926061</t>
        </is>
      </c>
      <c r="G2116" s="0" t="inlineStr">
        <is>
          <t>MENS</t>
        </is>
      </c>
      <c r="H2116" s="0" t="inlineStr">
        <is>
          <t>L</t>
        </is>
      </c>
      <c r="I2116" s="0">
        <v>44.99</v>
      </c>
      <c r="J2116" s="0">
        <v>132</v>
      </c>
    </row>
    <row r="2117" spans="1:10" customHeight="0">
      <c r="A2117" s="0">
        <f>HYPERLINK("https://dl.dropboxusercontent.com/scl/fi/jadmhk9u6w2nnigy9f3ve/158926f.jpg?rlkey=iiq3f06kd2muommy1h4yvp8rr&amp;dl=0","Click to download Image")</f>
      </c>
      <c r="B2117" s="0">
        <f>HYPERLINK("https://dl.dropboxusercontent.com/scl/fi/weheexgtmgxqqo49oqqwo/mens-pullover-size-chartsflint.jpg?rlkey=i4aa2uy9sj4l04bwwoh59so3f&amp;dl=0","Click to download SizeChart")</f>
      </c>
      <c r="C2117" s="0" t="inlineStr">
        <is>
          <t>Flint Men's 1/4 Zips</t>
        </is>
      </c>
      <c r="D2117" s="0" t="inlineStr">
        <is>
          <t>'158926</t>
        </is>
      </c>
      <c r="E2117" s="0" t="inlineStr">
        <is>
          <t>UNI FLINT M BK:158926D-XL</t>
        </is>
      </c>
      <c r="F2117" s="0" t="inlineStr">
        <is>
          <t>'802158926078</t>
        </is>
      </c>
      <c r="G2117" s="0" t="inlineStr">
        <is>
          <t>MENS</t>
        </is>
      </c>
      <c r="H2117" s="0" t="inlineStr">
        <is>
          <t>XL</t>
        </is>
      </c>
      <c r="I2117" s="0">
        <v>44.99</v>
      </c>
      <c r="J2117" s="0">
        <v>149</v>
      </c>
    </row>
    <row r="2118" spans="1:10" customHeight="0">
      <c r="A2118" s="0">
        <f>HYPERLINK("https://dl.dropboxusercontent.com/scl/fi/jadmhk9u6w2nnigy9f3ve/158926f.jpg?rlkey=iiq3f06kd2muommy1h4yvp8rr&amp;dl=0","Click to download Image")</f>
      </c>
      <c r="B2118" s="0">
        <f>HYPERLINK("https://dl.dropboxusercontent.com/scl/fi/weheexgtmgxqqo49oqqwo/mens-pullover-size-chartsflint.jpg?rlkey=i4aa2uy9sj4l04bwwoh59so3f&amp;dl=0","Click to download SizeChart")</f>
      </c>
      <c r="C2118" s="0" t="inlineStr">
        <is>
          <t>Flint Men's 1/4 Zips</t>
        </is>
      </c>
      <c r="D2118" s="0" t="inlineStr">
        <is>
          <t>'158926</t>
        </is>
      </c>
      <c r="E2118" s="0" t="inlineStr">
        <is>
          <t>UNI FLINT M BK:158926E-2XL</t>
        </is>
      </c>
      <c r="F2118" s="0" t="inlineStr">
        <is>
          <t>'802158926085</t>
        </is>
      </c>
      <c r="G2118" s="0" t="inlineStr">
        <is>
          <t>MENS</t>
        </is>
      </c>
      <c r="H2118" s="0" t="inlineStr">
        <is>
          <t>2XL</t>
        </is>
      </c>
      <c r="I2118" s="0">
        <v>46.99</v>
      </c>
      <c r="J2118" s="0">
        <v>102</v>
      </c>
    </row>
    <row r="2119" spans="1:10" customHeight="0">
      <c r="A2119" s="0">
        <f>HYPERLINK("https://dl.dropboxusercontent.com/scl/fi/jadmhk9u6w2nnigy9f3ve/158926f.jpg?rlkey=iiq3f06kd2muommy1h4yvp8rr&amp;dl=0","Click to download Image")</f>
      </c>
      <c r="B2119" s="0">
        <f>HYPERLINK("https://dl.dropboxusercontent.com/scl/fi/weheexgtmgxqqo49oqqwo/mens-pullover-size-chartsflint.jpg?rlkey=i4aa2uy9sj4l04bwwoh59so3f&amp;dl=0","Click to download SizeChart")</f>
      </c>
      <c r="C2119" s="0" t="inlineStr">
        <is>
          <t>Flint Men's 1/4 Zips</t>
        </is>
      </c>
      <c r="D2119" s="0" t="inlineStr">
        <is>
          <t>'158926</t>
        </is>
      </c>
      <c r="E2119" s="0" t="inlineStr">
        <is>
          <t>UNI FLINT M BK:158926F-3XL</t>
        </is>
      </c>
      <c r="F2119" s="0" t="inlineStr">
        <is>
          <t>'802158926092</t>
        </is>
      </c>
      <c r="G2119" s="0" t="inlineStr">
        <is>
          <t>MENS</t>
        </is>
      </c>
      <c r="H2119" s="0" t="inlineStr">
        <is>
          <t>3XL</t>
        </is>
      </c>
      <c r="I2119" s="0">
        <v>46.99</v>
      </c>
      <c r="J2119" s="0">
        <v>53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2026-04-10T04:50:32-05:00</dcterms:created>
  <dcterms:modified xsi:type="dcterms:W3CDTF">2026-04-10T04:50:32-05:00</dcterms:modified>
  <cp:revision>0</cp:revision>
</cp:coreProperties>
</file>